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k2ara\Downloads\"/>
    </mc:Choice>
  </mc:AlternateContent>
  <xr:revisionPtr revIDLastSave="0" documentId="8_{D3A75DDB-91FE-4163-A6B4-88949B444C21}" xr6:coauthVersionLast="47" xr6:coauthVersionMax="47" xr10:uidLastSave="{00000000-0000-0000-0000-000000000000}"/>
  <bookViews>
    <workbookView xWindow="10170" yWindow="1815" windowWidth="27750" windowHeight="18420" tabRatio="775" firstSheet="1" activeTab="1" xr2:uid="{00000000-000D-0000-FFFF-FFFF00000000}"/>
  </bookViews>
  <sheets>
    <sheet name="５年女子記録" sheetId="1" state="hidden" r:id="rId1"/>
    <sheet name="４年女子記録" sheetId="2" r:id="rId2"/>
    <sheet name="５年女子記録 " sheetId="3" r:id="rId3"/>
    <sheet name="６年女子記録" sheetId="4" r:id="rId4"/>
    <sheet name="100ｍ入力" sheetId="6" r:id="rId5"/>
    <sheet name="幅跳び入力" sheetId="7" r:id="rId6"/>
    <sheet name="ﾎﾞｰﾙ投げ入力" sheetId="8" r:id="rId7"/>
    <sheet name="1000m" sheetId="9" r:id="rId8"/>
    <sheet name="女子得点表" sheetId="5" r:id="rId9"/>
  </sheets>
  <definedNames>
    <definedName name="_xlnm._FilterDatabase" localSheetId="1" hidden="1">'４年女子記録'!$B$3:$V$54</definedName>
    <definedName name="_xlnm._FilterDatabase" localSheetId="2" hidden="1">'５年女子記録 '!$B$3:$V$55</definedName>
    <definedName name="_xlnm._FilterDatabase" localSheetId="3" hidden="1">'６年女子記録'!$B$3:$V$54</definedName>
    <definedName name="_xlnm.Print_Area" localSheetId="7">'1000m'!$A$1:$AY$55</definedName>
    <definedName name="_xlnm.Print_Area" localSheetId="4">'100ｍ入力'!$A$1:$AP$60</definedName>
    <definedName name="_xlnm.Print_Area" localSheetId="1">'４年女子記録'!$A$1:$V$54</definedName>
    <definedName name="_xlnm.Print_Area" localSheetId="2">'５年女子記録 '!$A$1:$W$54</definedName>
    <definedName name="_xlnm.Print_Area" localSheetId="6">ﾎﾞｰﾙ投げ入力!$A$1:$AI$54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5" i="9" l="1"/>
  <c r="AV55" i="9" s="1"/>
  <c r="AN55" i="9"/>
  <c r="AM55" i="9"/>
  <c r="AL55" i="9"/>
  <c r="AH55" i="9"/>
  <c r="AE55" i="9" s="1"/>
  <c r="W55" i="9"/>
  <c r="V55" i="9"/>
  <c r="U55" i="9"/>
  <c r="Q55" i="9"/>
  <c r="N55" i="9" s="1"/>
  <c r="F55" i="9"/>
  <c r="E55" i="9"/>
  <c r="D55" i="9"/>
  <c r="AY54" i="9"/>
  <c r="AV54" i="9" s="1"/>
  <c r="AN54" i="9"/>
  <c r="AM54" i="9"/>
  <c r="AL54" i="9"/>
  <c r="AH54" i="9"/>
  <c r="AE54" i="9" s="1"/>
  <c r="W54" i="9"/>
  <c r="V54" i="9"/>
  <c r="U54" i="9"/>
  <c r="Q54" i="9"/>
  <c r="N54" i="9" s="1"/>
  <c r="F54" i="9"/>
  <c r="E54" i="9"/>
  <c r="D54" i="9"/>
  <c r="AY53" i="9"/>
  <c r="AV53" i="9" s="1"/>
  <c r="AN53" i="9"/>
  <c r="AM53" i="9"/>
  <c r="AL53" i="9"/>
  <c r="AH53" i="9"/>
  <c r="AE53" i="9" s="1"/>
  <c r="W53" i="9"/>
  <c r="V53" i="9"/>
  <c r="U53" i="9"/>
  <c r="Q53" i="9"/>
  <c r="N53" i="9" s="1"/>
  <c r="F53" i="9"/>
  <c r="E53" i="9"/>
  <c r="D53" i="9"/>
  <c r="AY52" i="9"/>
  <c r="AV52" i="9"/>
  <c r="AN52" i="9"/>
  <c r="AM52" i="9"/>
  <c r="AL52" i="9"/>
  <c r="AH52" i="9"/>
  <c r="AE52" i="9" s="1"/>
  <c r="W52" i="9"/>
  <c r="V52" i="9"/>
  <c r="U52" i="9"/>
  <c r="Q52" i="9"/>
  <c r="N52" i="9" s="1"/>
  <c r="F52" i="9"/>
  <c r="E52" i="9"/>
  <c r="D52" i="9"/>
  <c r="AY51" i="9"/>
  <c r="AV51" i="9" s="1"/>
  <c r="AN51" i="9"/>
  <c r="AM51" i="9"/>
  <c r="AL51" i="9"/>
  <c r="AH51" i="9"/>
  <c r="AE51" i="9" s="1"/>
  <c r="W51" i="9"/>
  <c r="V51" i="9"/>
  <c r="U51" i="9"/>
  <c r="Q51" i="9"/>
  <c r="N51" i="9"/>
  <c r="F51" i="9"/>
  <c r="E51" i="9"/>
  <c r="D51" i="9"/>
  <c r="AY50" i="9"/>
  <c r="AV50" i="9" s="1"/>
  <c r="AN50" i="9"/>
  <c r="AM50" i="9"/>
  <c r="AL50" i="9"/>
  <c r="AH50" i="9"/>
  <c r="AE50" i="9" s="1"/>
  <c r="W50" i="9"/>
  <c r="V50" i="9"/>
  <c r="U50" i="9"/>
  <c r="Q50" i="9"/>
  <c r="N50" i="9" s="1"/>
  <c r="F50" i="9"/>
  <c r="E50" i="9"/>
  <c r="D50" i="9"/>
  <c r="AY49" i="9"/>
  <c r="AV49" i="9" s="1"/>
  <c r="AN49" i="9"/>
  <c r="AM49" i="9"/>
  <c r="AL49" i="9"/>
  <c r="AH49" i="9"/>
  <c r="AE49" i="9"/>
  <c r="W49" i="9"/>
  <c r="V49" i="9"/>
  <c r="U49" i="9"/>
  <c r="Q49" i="9"/>
  <c r="N49" i="9" s="1"/>
  <c r="F49" i="9"/>
  <c r="E49" i="9"/>
  <c r="D49" i="9"/>
  <c r="AY48" i="9"/>
  <c r="AN48" i="9"/>
  <c r="AM48" i="9"/>
  <c r="AL48" i="9"/>
  <c r="AH48" i="9"/>
  <c r="AE48" i="9" s="1"/>
  <c r="W48" i="9"/>
  <c r="V48" i="9"/>
  <c r="U48" i="9"/>
  <c r="Q48" i="9"/>
  <c r="N48" i="9"/>
  <c r="F48" i="9"/>
  <c r="E48" i="9"/>
  <c r="D48" i="9"/>
  <c r="AY47" i="9"/>
  <c r="AN47" i="9"/>
  <c r="AM47" i="9"/>
  <c r="AL47" i="9"/>
  <c r="AH47" i="9"/>
  <c r="AE47" i="9"/>
  <c r="W47" i="9"/>
  <c r="V47" i="9"/>
  <c r="U47" i="9"/>
  <c r="Q47" i="9"/>
  <c r="N47" i="9" s="1"/>
  <c r="F47" i="9"/>
  <c r="E47" i="9"/>
  <c r="D47" i="9"/>
  <c r="AY46" i="9"/>
  <c r="AN46" i="9"/>
  <c r="AM46" i="9"/>
  <c r="AL46" i="9"/>
  <c r="AH46" i="9"/>
  <c r="AE46" i="9" s="1"/>
  <c r="W46" i="9"/>
  <c r="V46" i="9"/>
  <c r="U46" i="9"/>
  <c r="Q46" i="9"/>
  <c r="N46" i="9" s="1"/>
  <c r="F46" i="9"/>
  <c r="E46" i="9"/>
  <c r="D46" i="9"/>
  <c r="AY45" i="9"/>
  <c r="AN45" i="9"/>
  <c r="AM45" i="9"/>
  <c r="AL45" i="9"/>
  <c r="AH45" i="9"/>
  <c r="AE45" i="9" s="1"/>
  <c r="W45" i="9"/>
  <c r="V45" i="9"/>
  <c r="U45" i="9"/>
  <c r="Q45" i="9"/>
  <c r="N45" i="9" s="1"/>
  <c r="F45" i="9"/>
  <c r="E45" i="9"/>
  <c r="D45" i="9"/>
  <c r="AY44" i="9"/>
  <c r="AN44" i="9"/>
  <c r="AM44" i="9"/>
  <c r="AL44" i="9"/>
  <c r="AH44" i="9"/>
  <c r="AE44" i="9" s="1"/>
  <c r="W44" i="9"/>
  <c r="V44" i="9"/>
  <c r="U44" i="9"/>
  <c r="Q44" i="9"/>
  <c r="N44" i="9" s="1"/>
  <c r="F44" i="9"/>
  <c r="E44" i="9"/>
  <c r="D44" i="9"/>
  <c r="AY43" i="9"/>
  <c r="AN43" i="9"/>
  <c r="AM43" i="9"/>
  <c r="AL43" i="9"/>
  <c r="AH43" i="9"/>
  <c r="W43" i="9"/>
  <c r="V43" i="9"/>
  <c r="U43" i="9"/>
  <c r="Q43" i="9"/>
  <c r="N43" i="9" s="1"/>
  <c r="F43" i="9"/>
  <c r="E43" i="9"/>
  <c r="D43" i="9"/>
  <c r="AY42" i="9"/>
  <c r="AN42" i="9"/>
  <c r="AM42" i="9"/>
  <c r="AL42" i="9"/>
  <c r="AH42" i="9"/>
  <c r="W42" i="9"/>
  <c r="V42" i="9"/>
  <c r="U42" i="9"/>
  <c r="Q42" i="9"/>
  <c r="N42" i="9"/>
  <c r="F42" i="9"/>
  <c r="E42" i="9"/>
  <c r="D42" i="9"/>
  <c r="AY41" i="9"/>
  <c r="AN41" i="9"/>
  <c r="AM41" i="9"/>
  <c r="AL41" i="9"/>
  <c r="AH41" i="9"/>
  <c r="W41" i="9"/>
  <c r="V41" i="9"/>
  <c r="U41" i="9"/>
  <c r="Q41" i="9"/>
  <c r="N41" i="9" s="1"/>
  <c r="F41" i="9"/>
  <c r="E41" i="9"/>
  <c r="D41" i="9"/>
  <c r="AY40" i="9"/>
  <c r="AN40" i="9"/>
  <c r="AM40" i="9"/>
  <c r="AL40" i="9"/>
  <c r="AH40" i="9"/>
  <c r="W40" i="9"/>
  <c r="V40" i="9"/>
  <c r="U40" i="9"/>
  <c r="Q40" i="9"/>
  <c r="N40" i="9"/>
  <c r="F40" i="9"/>
  <c r="E40" i="9"/>
  <c r="D40" i="9"/>
  <c r="AY39" i="9"/>
  <c r="AN39" i="9"/>
  <c r="AM39" i="9"/>
  <c r="AL39" i="9"/>
  <c r="AH39" i="9"/>
  <c r="W39" i="9"/>
  <c r="V39" i="9"/>
  <c r="U39" i="9"/>
  <c r="Q39" i="9"/>
  <c r="N39" i="9" s="1"/>
  <c r="F39" i="9"/>
  <c r="E39" i="9"/>
  <c r="D39" i="9"/>
  <c r="AY38" i="9"/>
  <c r="AN38" i="9"/>
  <c r="AM38" i="9"/>
  <c r="AL38" i="9"/>
  <c r="AH38" i="9"/>
  <c r="W38" i="9"/>
  <c r="V38" i="9"/>
  <c r="U38" i="9"/>
  <c r="Q38" i="9"/>
  <c r="N38" i="9"/>
  <c r="F38" i="9"/>
  <c r="E38" i="9"/>
  <c r="D38" i="9"/>
  <c r="AY37" i="9"/>
  <c r="AN37" i="9"/>
  <c r="AM37" i="9"/>
  <c r="AL37" i="9"/>
  <c r="AH37" i="9"/>
  <c r="W37" i="9"/>
  <c r="V37" i="9"/>
  <c r="U37" i="9"/>
  <c r="Q37" i="9"/>
  <c r="N37" i="9" s="1"/>
  <c r="F37" i="9"/>
  <c r="E37" i="9"/>
  <c r="D37" i="9"/>
  <c r="AY36" i="9"/>
  <c r="AN36" i="9"/>
  <c r="AM36" i="9"/>
  <c r="AL36" i="9"/>
  <c r="AH36" i="9"/>
  <c r="W36" i="9"/>
  <c r="V36" i="9"/>
  <c r="U36" i="9"/>
  <c r="Q36" i="9"/>
  <c r="N36" i="9" s="1"/>
  <c r="F36" i="9"/>
  <c r="E36" i="9"/>
  <c r="D36" i="9"/>
  <c r="AY35" i="9"/>
  <c r="AN35" i="9"/>
  <c r="AM35" i="9"/>
  <c r="AL35" i="9"/>
  <c r="AH35" i="9"/>
  <c r="W35" i="9"/>
  <c r="V35" i="9"/>
  <c r="U35" i="9"/>
  <c r="Q35" i="9"/>
  <c r="N35" i="9" s="1"/>
  <c r="F35" i="9"/>
  <c r="E35" i="9"/>
  <c r="D35" i="9"/>
  <c r="AY34" i="9"/>
  <c r="AN34" i="9"/>
  <c r="AM34" i="9"/>
  <c r="AL34" i="9"/>
  <c r="AH34" i="9"/>
  <c r="W34" i="9"/>
  <c r="V34" i="9"/>
  <c r="U34" i="9"/>
  <c r="Q34" i="9"/>
  <c r="N34" i="9"/>
  <c r="F34" i="9"/>
  <c r="E34" i="9"/>
  <c r="D34" i="9"/>
  <c r="AY33" i="9"/>
  <c r="AN33" i="9"/>
  <c r="AM33" i="9"/>
  <c r="AL33" i="9"/>
  <c r="AH33" i="9"/>
  <c r="W33" i="9"/>
  <c r="V33" i="9"/>
  <c r="U33" i="9"/>
  <c r="Q33" i="9"/>
  <c r="N33" i="9" s="1"/>
  <c r="F33" i="9"/>
  <c r="E33" i="9"/>
  <c r="D33" i="9"/>
  <c r="AY32" i="9"/>
  <c r="AN32" i="9"/>
  <c r="AM32" i="9"/>
  <c r="AL32" i="9"/>
  <c r="AH32" i="9"/>
  <c r="W32" i="9"/>
  <c r="V32" i="9"/>
  <c r="U32" i="9"/>
  <c r="Q32" i="9"/>
  <c r="N32" i="9"/>
  <c r="F32" i="9"/>
  <c r="E32" i="9"/>
  <c r="D32" i="9"/>
  <c r="AY31" i="9"/>
  <c r="AN31" i="9"/>
  <c r="AM31" i="9"/>
  <c r="AL31" i="9"/>
  <c r="AH31" i="9"/>
  <c r="W31" i="9"/>
  <c r="V31" i="9"/>
  <c r="U31" i="9"/>
  <c r="Q31" i="9"/>
  <c r="N31" i="9" s="1"/>
  <c r="F31" i="9"/>
  <c r="E31" i="9"/>
  <c r="D31" i="9"/>
  <c r="AY28" i="9"/>
  <c r="AV28" i="9"/>
  <c r="AN28" i="9"/>
  <c r="AM28" i="9"/>
  <c r="AL28" i="9"/>
  <c r="AH28" i="9"/>
  <c r="AE28" i="9" s="1"/>
  <c r="W28" i="9"/>
  <c r="V28" i="9"/>
  <c r="U28" i="9"/>
  <c r="Q28" i="9"/>
  <c r="N28" i="9" s="1"/>
  <c r="F28" i="9"/>
  <c r="E28" i="9"/>
  <c r="D28" i="9"/>
  <c r="AY27" i="9"/>
  <c r="AV27" i="9" s="1"/>
  <c r="AN27" i="9"/>
  <c r="AM27" i="9"/>
  <c r="AL27" i="9"/>
  <c r="AH27" i="9"/>
  <c r="AE27" i="9"/>
  <c r="W27" i="9"/>
  <c r="V27" i="9"/>
  <c r="U27" i="9"/>
  <c r="Q27" i="9"/>
  <c r="N27" i="9" s="1"/>
  <c r="F27" i="9"/>
  <c r="E27" i="9"/>
  <c r="D27" i="9"/>
  <c r="AY26" i="9"/>
  <c r="AV26" i="9" s="1"/>
  <c r="AN26" i="9"/>
  <c r="AM26" i="9"/>
  <c r="AL26" i="9"/>
  <c r="AH26" i="9"/>
  <c r="AE26" i="9" s="1"/>
  <c r="W26" i="9"/>
  <c r="V26" i="9"/>
  <c r="U26" i="9"/>
  <c r="Q26" i="9"/>
  <c r="N26" i="9"/>
  <c r="F26" i="9"/>
  <c r="E26" i="9"/>
  <c r="D26" i="9"/>
  <c r="AY25" i="9"/>
  <c r="AV25" i="9" s="1"/>
  <c r="AN25" i="9"/>
  <c r="AM25" i="9"/>
  <c r="AL25" i="9"/>
  <c r="AH25" i="9"/>
  <c r="AE25" i="9" s="1"/>
  <c r="W25" i="9"/>
  <c r="V25" i="9"/>
  <c r="U25" i="9"/>
  <c r="Q25" i="9"/>
  <c r="N25" i="9" s="1"/>
  <c r="F25" i="9"/>
  <c r="E25" i="9"/>
  <c r="D25" i="9"/>
  <c r="AY24" i="9"/>
  <c r="AV24" i="9"/>
  <c r="AN24" i="9"/>
  <c r="AM24" i="9"/>
  <c r="AL24" i="9"/>
  <c r="AH24" i="9"/>
  <c r="AE24" i="9" s="1"/>
  <c r="W24" i="9"/>
  <c r="V24" i="9"/>
  <c r="U24" i="9"/>
  <c r="Q24" i="9"/>
  <c r="F24" i="9"/>
  <c r="E24" i="9"/>
  <c r="D24" i="9"/>
  <c r="AY23" i="9"/>
  <c r="AV23" i="9" s="1"/>
  <c r="AN23" i="9"/>
  <c r="AM23" i="9"/>
  <c r="AL23" i="9"/>
  <c r="AH23" i="9"/>
  <c r="AE23" i="9"/>
  <c r="W23" i="9"/>
  <c r="V23" i="9"/>
  <c r="U23" i="9"/>
  <c r="Q23" i="9"/>
  <c r="F23" i="9"/>
  <c r="E23" i="9"/>
  <c r="D23" i="9"/>
  <c r="AY22" i="9"/>
  <c r="AV22" i="9"/>
  <c r="AN22" i="9"/>
  <c r="AM22" i="9"/>
  <c r="AL22" i="9"/>
  <c r="AH22" i="9"/>
  <c r="AE22" i="9" s="1"/>
  <c r="W22" i="9"/>
  <c r="V22" i="9"/>
  <c r="U22" i="9"/>
  <c r="Q22" i="9"/>
  <c r="F22" i="9"/>
  <c r="E22" i="9"/>
  <c r="D22" i="9"/>
  <c r="AY21" i="9"/>
  <c r="AV21" i="9" s="1"/>
  <c r="AN21" i="9"/>
  <c r="AM21" i="9"/>
  <c r="AL21" i="9"/>
  <c r="AH21" i="9"/>
  <c r="AE21" i="9" s="1"/>
  <c r="W21" i="9"/>
  <c r="V21" i="9"/>
  <c r="U21" i="9"/>
  <c r="Q21" i="9"/>
  <c r="F21" i="9"/>
  <c r="E21" i="9"/>
  <c r="D21" i="9"/>
  <c r="AY20" i="9"/>
  <c r="AV20" i="9"/>
  <c r="AN20" i="9"/>
  <c r="AM20" i="9"/>
  <c r="AL20" i="9"/>
  <c r="AH20" i="9"/>
  <c r="AE20" i="9" s="1"/>
  <c r="W20" i="9"/>
  <c r="V20" i="9"/>
  <c r="U20" i="9"/>
  <c r="Q20" i="9"/>
  <c r="F20" i="9"/>
  <c r="E20" i="9"/>
  <c r="D20" i="9"/>
  <c r="AY19" i="9"/>
  <c r="AV19" i="9" s="1"/>
  <c r="AN19" i="9"/>
  <c r="AM19" i="9"/>
  <c r="AL19" i="9"/>
  <c r="AH19" i="9"/>
  <c r="AE19" i="9" s="1"/>
  <c r="W19" i="9"/>
  <c r="V19" i="9"/>
  <c r="U19" i="9"/>
  <c r="Q19" i="9"/>
  <c r="F19" i="9"/>
  <c r="E19" i="9"/>
  <c r="D19" i="9"/>
  <c r="AY18" i="9"/>
  <c r="AN18" i="9"/>
  <c r="AM18" i="9"/>
  <c r="AL18" i="9"/>
  <c r="AH18" i="9"/>
  <c r="AE18" i="9" s="1"/>
  <c r="W18" i="9"/>
  <c r="V18" i="9"/>
  <c r="U18" i="9"/>
  <c r="Q18" i="9"/>
  <c r="F18" i="9"/>
  <c r="E18" i="9"/>
  <c r="D18" i="9"/>
  <c r="AY17" i="9"/>
  <c r="AN17" i="9"/>
  <c r="AM17" i="9"/>
  <c r="AL17" i="9"/>
  <c r="AH17" i="9"/>
  <c r="AE17" i="9"/>
  <c r="W17" i="9"/>
  <c r="V17" i="9"/>
  <c r="U17" i="9"/>
  <c r="Q17" i="9"/>
  <c r="F17" i="9"/>
  <c r="E17" i="9"/>
  <c r="D17" i="9"/>
  <c r="AY16" i="9"/>
  <c r="AN16" i="9"/>
  <c r="AM16" i="9"/>
  <c r="AL16" i="9"/>
  <c r="AH16" i="9"/>
  <c r="AE16" i="9" s="1"/>
  <c r="W16" i="9"/>
  <c r="V16" i="9"/>
  <c r="U16" i="9"/>
  <c r="Q16" i="9"/>
  <c r="F16" i="9"/>
  <c r="E16" i="9"/>
  <c r="D16" i="9"/>
  <c r="AY15" i="9"/>
  <c r="AN15" i="9"/>
  <c r="AM15" i="9"/>
  <c r="AL15" i="9"/>
  <c r="AH15" i="9"/>
  <c r="AE15" i="9" s="1"/>
  <c r="W15" i="9"/>
  <c r="V15" i="9"/>
  <c r="U15" i="9"/>
  <c r="Q15" i="9"/>
  <c r="F15" i="9"/>
  <c r="E15" i="9"/>
  <c r="D15" i="9"/>
  <c r="AY14" i="9"/>
  <c r="AN14" i="9"/>
  <c r="AM14" i="9"/>
  <c r="AL14" i="9"/>
  <c r="AH14" i="9"/>
  <c r="AE14" i="9" s="1"/>
  <c r="W14" i="9"/>
  <c r="V14" i="9"/>
  <c r="U14" i="9"/>
  <c r="Q14" i="9"/>
  <c r="F14" i="9"/>
  <c r="E14" i="9"/>
  <c r="D14" i="9"/>
  <c r="AY13" i="9"/>
  <c r="AN13" i="9"/>
  <c r="AM13" i="9"/>
  <c r="AL13" i="9"/>
  <c r="AH13" i="9"/>
  <c r="W13" i="9"/>
  <c r="V13" i="9"/>
  <c r="U13" i="9"/>
  <c r="Q13" i="9"/>
  <c r="F13" i="9"/>
  <c r="E13" i="9"/>
  <c r="D13" i="9"/>
  <c r="AY12" i="9"/>
  <c r="AN12" i="9"/>
  <c r="AM12" i="9"/>
  <c r="AL12" i="9"/>
  <c r="AH12" i="9"/>
  <c r="W12" i="9"/>
  <c r="V12" i="9"/>
  <c r="U12" i="9"/>
  <c r="Q12" i="9"/>
  <c r="F12" i="9"/>
  <c r="E12" i="9"/>
  <c r="D12" i="9"/>
  <c r="AY11" i="9"/>
  <c r="AN11" i="9"/>
  <c r="AM11" i="9"/>
  <c r="AL11" i="9"/>
  <c r="AH11" i="9"/>
  <c r="W11" i="9"/>
  <c r="V11" i="9"/>
  <c r="U11" i="9"/>
  <c r="Q11" i="9"/>
  <c r="F11" i="9"/>
  <c r="E11" i="9"/>
  <c r="D11" i="9"/>
  <c r="AY10" i="9"/>
  <c r="AN10" i="9"/>
  <c r="AM10" i="9"/>
  <c r="AL10" i="9"/>
  <c r="AH10" i="9"/>
  <c r="W10" i="9"/>
  <c r="V10" i="9"/>
  <c r="U10" i="9"/>
  <c r="Q10" i="9"/>
  <c r="F10" i="9"/>
  <c r="E10" i="9"/>
  <c r="D10" i="9"/>
  <c r="AY9" i="9"/>
  <c r="AN9" i="9"/>
  <c r="AM9" i="9"/>
  <c r="AL9" i="9"/>
  <c r="AH9" i="9"/>
  <c r="W9" i="9"/>
  <c r="V9" i="9"/>
  <c r="U9" i="9"/>
  <c r="Q9" i="9"/>
  <c r="F9" i="9"/>
  <c r="E9" i="9"/>
  <c r="D9" i="9"/>
  <c r="AY8" i="9"/>
  <c r="AN8" i="9"/>
  <c r="AM8" i="9"/>
  <c r="AL8" i="9"/>
  <c r="AH8" i="9"/>
  <c r="W8" i="9"/>
  <c r="V8" i="9"/>
  <c r="U8" i="9"/>
  <c r="Q8" i="9"/>
  <c r="F8" i="9"/>
  <c r="E8" i="9"/>
  <c r="D8" i="9"/>
  <c r="AY7" i="9"/>
  <c r="AN7" i="9"/>
  <c r="AM7" i="9"/>
  <c r="AL7" i="9"/>
  <c r="AH7" i="9"/>
  <c r="W7" i="9"/>
  <c r="V7" i="9"/>
  <c r="U7" i="9"/>
  <c r="Q7" i="9"/>
  <c r="F7" i="9"/>
  <c r="E7" i="9"/>
  <c r="D7" i="9"/>
  <c r="AY6" i="9"/>
  <c r="AN6" i="9"/>
  <c r="AM6" i="9"/>
  <c r="AL6" i="9"/>
  <c r="AH6" i="9"/>
  <c r="W6" i="9"/>
  <c r="V6" i="9"/>
  <c r="U6" i="9"/>
  <c r="Q6" i="9"/>
  <c r="F6" i="9"/>
  <c r="E6" i="9"/>
  <c r="D6" i="9"/>
  <c r="AY5" i="9"/>
  <c r="AN5" i="9"/>
  <c r="AM5" i="9"/>
  <c r="AL5" i="9"/>
  <c r="AH5" i="9"/>
  <c r="W5" i="9"/>
  <c r="V5" i="9"/>
  <c r="U5" i="9"/>
  <c r="Q5" i="9"/>
  <c r="F5" i="9"/>
  <c r="E5" i="9"/>
  <c r="D5" i="9"/>
  <c r="AY4" i="9"/>
  <c r="AN4" i="9"/>
  <c r="AM4" i="9"/>
  <c r="AL4" i="9"/>
  <c r="AH4" i="9"/>
  <c r="W4" i="9"/>
  <c r="V4" i="9"/>
  <c r="U4" i="9"/>
  <c r="Q4" i="9"/>
  <c r="N24" i="9" s="1"/>
  <c r="F4" i="9"/>
  <c r="E4" i="9"/>
  <c r="D4" i="9"/>
  <c r="AG40" i="8"/>
  <c r="AG39" i="8"/>
  <c r="AG38" i="8"/>
  <c r="AG37" i="8"/>
  <c r="AG36" i="8"/>
  <c r="AG35" i="8"/>
  <c r="AG34" i="8"/>
  <c r="AG33" i="8"/>
  <c r="AG32" i="8"/>
  <c r="AG31" i="8"/>
  <c r="AG30" i="8"/>
  <c r="T30" i="8"/>
  <c r="AG29" i="8"/>
  <c r="T29" i="8"/>
  <c r="I29" i="8"/>
  <c r="AG28" i="8"/>
  <c r="T28" i="8"/>
  <c r="I28" i="8"/>
  <c r="AG27" i="8"/>
  <c r="T27" i="8"/>
  <c r="I27" i="8"/>
  <c r="AG26" i="8"/>
  <c r="T26" i="8"/>
  <c r="I26" i="8"/>
  <c r="AG25" i="8"/>
  <c r="T25" i="8"/>
  <c r="I25" i="8"/>
  <c r="AG24" i="8"/>
  <c r="T24" i="8"/>
  <c r="I24" i="8"/>
  <c r="AG23" i="8"/>
  <c r="T23" i="8"/>
  <c r="I23" i="8"/>
  <c r="AG22" i="8"/>
  <c r="T22" i="8"/>
  <c r="I22" i="8"/>
  <c r="AG21" i="8"/>
  <c r="T21" i="8"/>
  <c r="I21" i="8"/>
  <c r="AG20" i="8"/>
  <c r="T20" i="8"/>
  <c r="I20" i="8"/>
  <c r="AG19" i="8"/>
  <c r="T19" i="8"/>
  <c r="I19" i="8"/>
  <c r="AG18" i="8"/>
  <c r="T18" i="8"/>
  <c r="I18" i="8"/>
  <c r="AG17" i="8"/>
  <c r="T17" i="8"/>
  <c r="I17" i="8"/>
  <c r="AG16" i="8"/>
  <c r="T16" i="8"/>
  <c r="I16" i="8"/>
  <c r="AG15" i="8"/>
  <c r="T15" i="8"/>
  <c r="I15" i="8"/>
  <c r="AG14" i="8"/>
  <c r="T14" i="8"/>
  <c r="I14" i="8"/>
  <c r="AG13" i="8"/>
  <c r="T13" i="8"/>
  <c r="I13" i="8"/>
  <c r="AG12" i="8"/>
  <c r="T12" i="8"/>
  <c r="I12" i="8"/>
  <c r="AG11" i="8"/>
  <c r="T11" i="8"/>
  <c r="I11" i="8"/>
  <c r="AG10" i="8"/>
  <c r="T10" i="8"/>
  <c r="I10" i="8"/>
  <c r="AG9" i="8"/>
  <c r="T9" i="8"/>
  <c r="I9" i="8"/>
  <c r="AG8" i="8"/>
  <c r="T8" i="8"/>
  <c r="I8" i="8"/>
  <c r="AG7" i="8"/>
  <c r="T7" i="8"/>
  <c r="I7" i="8"/>
  <c r="AG6" i="8"/>
  <c r="T6" i="8"/>
  <c r="I6" i="8"/>
  <c r="BF38" i="7"/>
  <c r="BD38" i="7" s="1"/>
  <c r="BF37" i="7"/>
  <c r="BD37" i="7" s="1"/>
  <c r="BF36" i="7"/>
  <c r="BH36" i="7" s="1"/>
  <c r="BF35" i="7"/>
  <c r="BF34" i="7"/>
  <c r="BD34" i="7" s="1"/>
  <c r="BF33" i="7"/>
  <c r="BD33" i="7" s="1"/>
  <c r="BF32" i="7"/>
  <c r="BD32" i="7" s="1"/>
  <c r="BF31" i="7"/>
  <c r="BF30" i="7"/>
  <c r="BD30" i="7" s="1"/>
  <c r="BF29" i="7"/>
  <c r="BD29" i="7" s="1"/>
  <c r="BF28" i="7"/>
  <c r="BD28" i="7" s="1"/>
  <c r="AL28" i="7"/>
  <c r="Q28" i="7"/>
  <c r="S28" i="7" s="1"/>
  <c r="BF27" i="7"/>
  <c r="BD27" i="7" s="1"/>
  <c r="AL27" i="7"/>
  <c r="AJ27" i="7" s="1"/>
  <c r="Q27" i="7"/>
  <c r="BF26" i="7"/>
  <c r="BD26" i="7" s="1"/>
  <c r="AL26" i="7"/>
  <c r="AJ26" i="7"/>
  <c r="Q26" i="7"/>
  <c r="O26" i="7" s="1"/>
  <c r="BF25" i="7"/>
  <c r="AL25" i="7"/>
  <c r="AJ25" i="7" s="1"/>
  <c r="Q25" i="7"/>
  <c r="S25" i="7" s="1"/>
  <c r="O25" i="7"/>
  <c r="BF24" i="7"/>
  <c r="BD24" i="7" s="1"/>
  <c r="AL24" i="7"/>
  <c r="Q24" i="7"/>
  <c r="S24" i="7" s="1"/>
  <c r="BF23" i="7"/>
  <c r="BD23" i="7"/>
  <c r="AN23" i="7"/>
  <c r="AL23" i="7"/>
  <c r="AJ23" i="7" s="1"/>
  <c r="Q23" i="7"/>
  <c r="BF22" i="7"/>
  <c r="BD22" i="7" s="1"/>
  <c r="AL22" i="7"/>
  <c r="AJ22" i="7"/>
  <c r="Q22" i="7"/>
  <c r="O22" i="7" s="1"/>
  <c r="BF21" i="7"/>
  <c r="AL21" i="7"/>
  <c r="AJ21" i="7" s="1"/>
  <c r="Q21" i="7"/>
  <c r="O21" i="7"/>
  <c r="BF20" i="7"/>
  <c r="BD20" i="7" s="1"/>
  <c r="AL20" i="7"/>
  <c r="Q20" i="7"/>
  <c r="O20" i="7" s="1"/>
  <c r="BF19" i="7"/>
  <c r="BD19" i="7"/>
  <c r="AN19" i="7"/>
  <c r="AL19" i="7"/>
  <c r="AJ19" i="7" s="1"/>
  <c r="Q19" i="7"/>
  <c r="BF18" i="7"/>
  <c r="BD18" i="7" s="1"/>
  <c r="AL18" i="7"/>
  <c r="AJ18" i="7"/>
  <c r="Q18" i="7"/>
  <c r="O18" i="7" s="1"/>
  <c r="BF17" i="7"/>
  <c r="AL17" i="7"/>
  <c r="AJ17" i="7" s="1"/>
  <c r="Q17" i="7"/>
  <c r="O17" i="7"/>
  <c r="BF16" i="7"/>
  <c r="BD16" i="7" s="1"/>
  <c r="AL16" i="7"/>
  <c r="Q16" i="7"/>
  <c r="O16" i="7" s="1"/>
  <c r="BF15" i="7"/>
  <c r="BD15" i="7"/>
  <c r="AN15" i="7"/>
  <c r="AL15" i="7"/>
  <c r="AJ15" i="7" s="1"/>
  <c r="Q15" i="7"/>
  <c r="BF14" i="7"/>
  <c r="BD14" i="7" s="1"/>
  <c r="AL14" i="7"/>
  <c r="AJ14" i="7" s="1"/>
  <c r="Q14" i="7"/>
  <c r="O14" i="7" s="1"/>
  <c r="BF13" i="7"/>
  <c r="BD13" i="7" s="1"/>
  <c r="AL13" i="7"/>
  <c r="AJ13" i="7" s="1"/>
  <c r="Q13" i="7"/>
  <c r="O13" i="7" s="1"/>
  <c r="BF12" i="7"/>
  <c r="BD12" i="7" s="1"/>
  <c r="AL12" i="7"/>
  <c r="AJ12" i="7" s="1"/>
  <c r="S12" i="7"/>
  <c r="Q12" i="7"/>
  <c r="O12" i="7" s="1"/>
  <c r="BF11" i="7"/>
  <c r="BD11" i="7" s="1"/>
  <c r="AL11" i="7"/>
  <c r="AJ11" i="7" s="1"/>
  <c r="Q11" i="7"/>
  <c r="O11" i="7" s="1"/>
  <c r="BF10" i="7"/>
  <c r="BD10" i="7" s="1"/>
  <c r="AL10" i="7"/>
  <c r="AJ10" i="7" s="1"/>
  <c r="Q10" i="7"/>
  <c r="O10" i="7" s="1"/>
  <c r="BF9" i="7"/>
  <c r="BD9" i="7" s="1"/>
  <c r="AL9" i="7"/>
  <c r="AJ9" i="7" s="1"/>
  <c r="Q9" i="7"/>
  <c r="O9" i="7" s="1"/>
  <c r="BF8" i="7"/>
  <c r="BD8" i="7" s="1"/>
  <c r="AL8" i="7"/>
  <c r="AJ8" i="7" s="1"/>
  <c r="Q8" i="7"/>
  <c r="O8" i="7" s="1"/>
  <c r="BF7" i="7"/>
  <c r="BD7" i="7" s="1"/>
  <c r="AL7" i="7"/>
  <c r="AJ7" i="7" s="1"/>
  <c r="Q7" i="7"/>
  <c r="O7" i="7" s="1"/>
  <c r="BH6" i="7"/>
  <c r="BF6" i="7"/>
  <c r="BD6" i="7" s="1"/>
  <c r="AL6" i="7"/>
  <c r="AJ6" i="7" s="1"/>
  <c r="Q6" i="7"/>
  <c r="O6" i="7" s="1"/>
  <c r="BH5" i="7"/>
  <c r="BF5" i="7"/>
  <c r="BD5" i="7" s="1"/>
  <c r="AL5" i="7"/>
  <c r="AJ5" i="7" s="1"/>
  <c r="Q5" i="7"/>
  <c r="S5" i="7" s="1"/>
  <c r="BF4" i="7"/>
  <c r="BD4" i="7"/>
  <c r="AL4" i="7"/>
  <c r="AJ4" i="7" s="1"/>
  <c r="Q4" i="7"/>
  <c r="O4" i="7"/>
  <c r="AO60" i="6"/>
  <c r="AM60" i="6"/>
  <c r="AH60" i="6"/>
  <c r="AG60" i="6"/>
  <c r="AF60" i="6"/>
  <c r="AO59" i="6"/>
  <c r="AM59" i="6"/>
  <c r="AH59" i="6"/>
  <c r="AG59" i="6"/>
  <c r="AF59" i="6"/>
  <c r="AO58" i="6"/>
  <c r="AM58" i="6"/>
  <c r="AH58" i="6"/>
  <c r="AG58" i="6"/>
  <c r="AF58" i="6"/>
  <c r="AO57" i="6"/>
  <c r="AM57" i="6"/>
  <c r="AH57" i="6"/>
  <c r="AG57" i="6"/>
  <c r="AF57" i="6"/>
  <c r="AM56" i="6"/>
  <c r="AH56" i="6"/>
  <c r="AG56" i="6"/>
  <c r="AF56" i="6"/>
  <c r="AO55" i="6"/>
  <c r="AM55" i="6"/>
  <c r="AH55" i="6"/>
  <c r="AG55" i="6"/>
  <c r="AF55" i="6"/>
  <c r="AO54" i="6"/>
  <c r="AM54" i="6"/>
  <c r="AK54" i="6"/>
  <c r="AK55" i="6" s="1"/>
  <c r="AK56" i="6" s="1"/>
  <c r="AK57" i="6" s="1"/>
  <c r="AK58" i="6" s="1"/>
  <c r="AK59" i="6" s="1"/>
  <c r="AK60" i="6" s="1"/>
  <c r="AH54" i="6"/>
  <c r="AG54" i="6"/>
  <c r="AF54" i="6"/>
  <c r="AO53" i="6"/>
  <c r="AM53" i="6"/>
  <c r="AH53" i="6"/>
  <c r="AG53" i="6"/>
  <c r="AF53" i="6"/>
  <c r="AO52" i="6"/>
  <c r="AM52" i="6"/>
  <c r="AH52" i="6"/>
  <c r="AG52" i="6"/>
  <c r="AF52" i="6"/>
  <c r="AA52" i="6"/>
  <c r="Y52" i="6"/>
  <c r="T52" i="6"/>
  <c r="S52" i="6"/>
  <c r="R52" i="6"/>
  <c r="M52" i="6"/>
  <c r="K52" i="6"/>
  <c r="F52" i="6"/>
  <c r="E52" i="6"/>
  <c r="D52" i="6"/>
  <c r="AO51" i="6"/>
  <c r="AM51" i="6"/>
  <c r="AH51" i="6"/>
  <c r="AG51" i="6"/>
  <c r="AF51" i="6"/>
  <c r="AA51" i="6"/>
  <c r="Y51" i="6"/>
  <c r="T51" i="6"/>
  <c r="S51" i="6"/>
  <c r="R51" i="6"/>
  <c r="M51" i="6"/>
  <c r="K51" i="6"/>
  <c r="F51" i="6"/>
  <c r="E51" i="6"/>
  <c r="D51" i="6"/>
  <c r="AO50" i="6"/>
  <c r="AM50" i="6"/>
  <c r="AH50" i="6"/>
  <c r="AG50" i="6"/>
  <c r="AF50" i="6"/>
  <c r="AA50" i="6"/>
  <c r="Y50" i="6"/>
  <c r="T50" i="6"/>
  <c r="S50" i="6"/>
  <c r="R50" i="6"/>
  <c r="M50" i="6"/>
  <c r="K50" i="6"/>
  <c r="F50" i="6"/>
  <c r="E50" i="6"/>
  <c r="D50" i="6"/>
  <c r="AO49" i="6"/>
  <c r="AM49" i="6"/>
  <c r="AH49" i="6"/>
  <c r="AG49" i="6"/>
  <c r="AF49" i="6"/>
  <c r="AA49" i="6"/>
  <c r="Y49" i="6"/>
  <c r="T49" i="6"/>
  <c r="S49" i="6"/>
  <c r="R49" i="6"/>
  <c r="M49" i="6"/>
  <c r="K49" i="6"/>
  <c r="F49" i="6"/>
  <c r="E49" i="6"/>
  <c r="D49" i="6"/>
  <c r="AO48" i="6"/>
  <c r="AM48" i="6"/>
  <c r="AH48" i="6"/>
  <c r="AG48" i="6"/>
  <c r="AF48" i="6"/>
  <c r="AA48" i="6"/>
  <c r="Y48" i="6"/>
  <c r="T48" i="6"/>
  <c r="S48" i="6"/>
  <c r="R48" i="6"/>
  <c r="M48" i="6"/>
  <c r="K48" i="6"/>
  <c r="F48" i="6"/>
  <c r="E48" i="6"/>
  <c r="D48" i="6"/>
  <c r="AO47" i="6"/>
  <c r="AM47" i="6"/>
  <c r="AH47" i="6"/>
  <c r="AG47" i="6"/>
  <c r="AF47" i="6"/>
  <c r="AA47" i="6"/>
  <c r="Y47" i="6"/>
  <c r="T47" i="6"/>
  <c r="S47" i="6"/>
  <c r="R47" i="6"/>
  <c r="M47" i="6"/>
  <c r="K47" i="6"/>
  <c r="F47" i="6"/>
  <c r="E47" i="6"/>
  <c r="D47" i="6"/>
  <c r="AO46" i="6"/>
  <c r="AM46" i="6"/>
  <c r="AK46" i="6"/>
  <c r="AK47" i="6" s="1"/>
  <c r="AK48" i="6" s="1"/>
  <c r="AK49" i="6" s="1"/>
  <c r="AK50" i="6" s="1"/>
  <c r="AK51" i="6" s="1"/>
  <c r="AK52" i="6" s="1"/>
  <c r="AH46" i="6"/>
  <c r="AG46" i="6"/>
  <c r="AF46" i="6"/>
  <c r="AA46" i="6"/>
  <c r="Y46" i="6"/>
  <c r="W46" i="6"/>
  <c r="W47" i="6" s="1"/>
  <c r="W48" i="6" s="1"/>
  <c r="W49" i="6" s="1"/>
  <c r="W50" i="6" s="1"/>
  <c r="W51" i="6" s="1"/>
  <c r="W52" i="6" s="1"/>
  <c r="T46" i="6"/>
  <c r="S46" i="6"/>
  <c r="R46" i="6"/>
  <c r="M46" i="6"/>
  <c r="K46" i="6"/>
  <c r="I46" i="6"/>
  <c r="I47" i="6" s="1"/>
  <c r="I48" i="6" s="1"/>
  <c r="I49" i="6" s="1"/>
  <c r="I50" i="6" s="1"/>
  <c r="I51" i="6" s="1"/>
  <c r="I52" i="6" s="1"/>
  <c r="F46" i="6"/>
  <c r="E46" i="6"/>
  <c r="D46" i="6"/>
  <c r="AO45" i="6"/>
  <c r="AM45" i="6"/>
  <c r="AH45" i="6"/>
  <c r="AG45" i="6"/>
  <c r="AF45" i="6"/>
  <c r="AA45" i="6"/>
  <c r="Y45" i="6"/>
  <c r="T45" i="6"/>
  <c r="S45" i="6"/>
  <c r="R45" i="6"/>
  <c r="M45" i="6"/>
  <c r="K45" i="6"/>
  <c r="F45" i="6"/>
  <c r="E45" i="6"/>
  <c r="D45" i="6"/>
  <c r="AO44" i="6"/>
  <c r="AM44" i="6"/>
  <c r="AH44" i="6"/>
  <c r="AG44" i="6"/>
  <c r="AF44" i="6"/>
  <c r="AA44" i="6"/>
  <c r="Y44" i="6"/>
  <c r="T44" i="6"/>
  <c r="S44" i="6"/>
  <c r="R44" i="6"/>
  <c r="M44" i="6"/>
  <c r="K44" i="6"/>
  <c r="F44" i="6"/>
  <c r="E44" i="6"/>
  <c r="D44" i="6"/>
  <c r="AO43" i="6"/>
  <c r="AM43" i="6"/>
  <c r="AH43" i="6"/>
  <c r="AG43" i="6"/>
  <c r="AF43" i="6"/>
  <c r="AA43" i="6"/>
  <c r="Y43" i="6"/>
  <c r="T43" i="6"/>
  <c r="S43" i="6"/>
  <c r="R43" i="6"/>
  <c r="M43" i="6"/>
  <c r="K43" i="6"/>
  <c r="F43" i="6"/>
  <c r="E43" i="6"/>
  <c r="D43" i="6"/>
  <c r="AO42" i="6"/>
  <c r="AM42" i="6"/>
  <c r="AH42" i="6"/>
  <c r="AG42" i="6"/>
  <c r="AF42" i="6"/>
  <c r="AA42" i="6"/>
  <c r="Y42" i="6"/>
  <c r="T42" i="6"/>
  <c r="S42" i="6"/>
  <c r="R42" i="6"/>
  <c r="M42" i="6"/>
  <c r="K42" i="6"/>
  <c r="F42" i="6"/>
  <c r="E42" i="6"/>
  <c r="D42" i="6"/>
  <c r="AO41" i="6"/>
  <c r="AM41" i="6"/>
  <c r="AH41" i="6"/>
  <c r="AG41" i="6"/>
  <c r="AF41" i="6"/>
  <c r="AA41" i="6"/>
  <c r="Y41" i="6"/>
  <c r="T41" i="6"/>
  <c r="S41" i="6"/>
  <c r="R41" i="6"/>
  <c r="M41" i="6"/>
  <c r="K41" i="6"/>
  <c r="F41" i="6"/>
  <c r="E41" i="6"/>
  <c r="D41" i="6"/>
  <c r="AO40" i="6"/>
  <c r="AM40" i="6"/>
  <c r="AH40" i="6"/>
  <c r="AG40" i="6"/>
  <c r="AF40" i="6"/>
  <c r="AA40" i="6"/>
  <c r="Y40" i="6"/>
  <c r="T40" i="6"/>
  <c r="S40" i="6"/>
  <c r="R40" i="6"/>
  <c r="M40" i="6"/>
  <c r="K40" i="6"/>
  <c r="F40" i="6"/>
  <c r="E40" i="6"/>
  <c r="D40" i="6"/>
  <c r="AO39" i="6"/>
  <c r="AM39" i="6"/>
  <c r="AH39" i="6"/>
  <c r="AG39" i="6"/>
  <c r="AF39" i="6"/>
  <c r="AA39" i="6"/>
  <c r="Y39" i="6"/>
  <c r="W39" i="6"/>
  <c r="W40" i="6" s="1"/>
  <c r="W41" i="6" s="1"/>
  <c r="W42" i="6" s="1"/>
  <c r="W43" i="6" s="1"/>
  <c r="W44" i="6" s="1"/>
  <c r="T39" i="6"/>
  <c r="S39" i="6"/>
  <c r="R39" i="6"/>
  <c r="M39" i="6"/>
  <c r="K39" i="6"/>
  <c r="F39" i="6"/>
  <c r="E39" i="6"/>
  <c r="D39" i="6"/>
  <c r="AO38" i="6"/>
  <c r="AM38" i="6"/>
  <c r="AK38" i="6"/>
  <c r="AK39" i="6" s="1"/>
  <c r="AK40" i="6" s="1"/>
  <c r="AK41" i="6" s="1"/>
  <c r="AK42" i="6" s="1"/>
  <c r="AK43" i="6" s="1"/>
  <c r="AK44" i="6" s="1"/>
  <c r="AH38" i="6"/>
  <c r="AG38" i="6"/>
  <c r="AF38" i="6"/>
  <c r="AA38" i="6"/>
  <c r="Y38" i="6"/>
  <c r="W38" i="6"/>
  <c r="T38" i="6"/>
  <c r="S38" i="6"/>
  <c r="R38" i="6"/>
  <c r="M38" i="6"/>
  <c r="K38" i="6"/>
  <c r="I38" i="6"/>
  <c r="I39" i="6" s="1"/>
  <c r="I40" i="6" s="1"/>
  <c r="I41" i="6" s="1"/>
  <c r="I42" i="6" s="1"/>
  <c r="I43" i="6" s="1"/>
  <c r="I44" i="6" s="1"/>
  <c r="F38" i="6"/>
  <c r="E38" i="6"/>
  <c r="D38" i="6"/>
  <c r="AO37" i="6"/>
  <c r="AM37" i="6"/>
  <c r="AH37" i="6"/>
  <c r="AG37" i="6"/>
  <c r="AF37" i="6"/>
  <c r="AA37" i="6"/>
  <c r="Y37" i="6"/>
  <c r="T37" i="6"/>
  <c r="S37" i="6"/>
  <c r="R37" i="6"/>
  <c r="M37" i="6"/>
  <c r="K37" i="6"/>
  <c r="F37" i="6"/>
  <c r="E37" i="6"/>
  <c r="D37" i="6"/>
  <c r="AO36" i="6"/>
  <c r="AM36" i="6"/>
  <c r="AH36" i="6"/>
  <c r="AG36" i="6"/>
  <c r="AF36" i="6"/>
  <c r="AA36" i="6"/>
  <c r="Y36" i="6"/>
  <c r="T36" i="6"/>
  <c r="S36" i="6"/>
  <c r="R36" i="6"/>
  <c r="M36" i="6"/>
  <c r="K36" i="6"/>
  <c r="F36" i="6"/>
  <c r="E36" i="6"/>
  <c r="D36" i="6"/>
  <c r="AO35" i="6"/>
  <c r="AM35" i="6"/>
  <c r="AH35" i="6"/>
  <c r="AG35" i="6"/>
  <c r="AF35" i="6"/>
  <c r="AA35" i="6"/>
  <c r="Y35" i="6"/>
  <c r="T35" i="6"/>
  <c r="S35" i="6"/>
  <c r="R35" i="6"/>
  <c r="K35" i="6"/>
  <c r="F35" i="6"/>
  <c r="E35" i="6"/>
  <c r="D35" i="6"/>
  <c r="AO34" i="6"/>
  <c r="AM34" i="6"/>
  <c r="AH34" i="6"/>
  <c r="AG34" i="6"/>
  <c r="AF34" i="6"/>
  <c r="AA34" i="6"/>
  <c r="Y34" i="6"/>
  <c r="T34" i="6"/>
  <c r="S34" i="6"/>
  <c r="R34" i="6"/>
  <c r="M34" i="6"/>
  <c r="K34" i="6"/>
  <c r="F34" i="6"/>
  <c r="E34" i="6"/>
  <c r="D34" i="6"/>
  <c r="AO33" i="6"/>
  <c r="AM33" i="6"/>
  <c r="AH33" i="6"/>
  <c r="AG33" i="6"/>
  <c r="AF33" i="6"/>
  <c r="AA33" i="6"/>
  <c r="Y33" i="6"/>
  <c r="T33" i="6"/>
  <c r="S33" i="6"/>
  <c r="R33" i="6"/>
  <c r="M33" i="6"/>
  <c r="K33" i="6"/>
  <c r="F33" i="6"/>
  <c r="E33" i="6"/>
  <c r="D33" i="6"/>
  <c r="AO32" i="6"/>
  <c r="AM32" i="6"/>
  <c r="AH32" i="6"/>
  <c r="AG32" i="6"/>
  <c r="AF32" i="6"/>
  <c r="AA32" i="6"/>
  <c r="Y32" i="6"/>
  <c r="T32" i="6"/>
  <c r="S32" i="6"/>
  <c r="R32" i="6"/>
  <c r="M32" i="6"/>
  <c r="K32" i="6"/>
  <c r="F32" i="6"/>
  <c r="E32" i="6"/>
  <c r="D32" i="6"/>
  <c r="AO31" i="6"/>
  <c r="AM31" i="6"/>
  <c r="AH31" i="6"/>
  <c r="AG31" i="6"/>
  <c r="AF31" i="6"/>
  <c r="AA31" i="6"/>
  <c r="Y31" i="6"/>
  <c r="W31" i="6"/>
  <c r="W32" i="6" s="1"/>
  <c r="W33" i="6" s="1"/>
  <c r="W34" i="6" s="1"/>
  <c r="W35" i="6" s="1"/>
  <c r="W36" i="6" s="1"/>
  <c r="T31" i="6"/>
  <c r="S31" i="6"/>
  <c r="R31" i="6"/>
  <c r="M31" i="6"/>
  <c r="K31" i="6"/>
  <c r="F31" i="6"/>
  <c r="E31" i="6"/>
  <c r="D31" i="6"/>
  <c r="AO30" i="6"/>
  <c r="AM30" i="6"/>
  <c r="AK30" i="6"/>
  <c r="AK31" i="6" s="1"/>
  <c r="AK32" i="6" s="1"/>
  <c r="AK33" i="6" s="1"/>
  <c r="AK34" i="6" s="1"/>
  <c r="AK35" i="6" s="1"/>
  <c r="AK36" i="6" s="1"/>
  <c r="AH30" i="6"/>
  <c r="AG30" i="6"/>
  <c r="AF30" i="6"/>
  <c r="AA30" i="6"/>
  <c r="Y30" i="6"/>
  <c r="W30" i="6"/>
  <c r="T30" i="6"/>
  <c r="S30" i="6"/>
  <c r="R30" i="6"/>
  <c r="M30" i="6"/>
  <c r="K30" i="6"/>
  <c r="I30" i="6"/>
  <c r="I31" i="6" s="1"/>
  <c r="I32" i="6" s="1"/>
  <c r="I33" i="6" s="1"/>
  <c r="I34" i="6" s="1"/>
  <c r="I35" i="6" s="1"/>
  <c r="I36" i="6" s="1"/>
  <c r="F30" i="6"/>
  <c r="E30" i="6"/>
  <c r="D30" i="6"/>
  <c r="AO29" i="6"/>
  <c r="AM29" i="6"/>
  <c r="AH29" i="6"/>
  <c r="AG29" i="6"/>
  <c r="AF29" i="6"/>
  <c r="AA29" i="6"/>
  <c r="Y29" i="6"/>
  <c r="T29" i="6"/>
  <c r="S29" i="6"/>
  <c r="R29" i="6"/>
  <c r="M29" i="6"/>
  <c r="K29" i="6"/>
  <c r="F29" i="6"/>
  <c r="E29" i="6"/>
  <c r="D29" i="6"/>
  <c r="AO28" i="6"/>
  <c r="AM28" i="6"/>
  <c r="AH28" i="6"/>
  <c r="AG28" i="6"/>
  <c r="AF28" i="6"/>
  <c r="AA28" i="6"/>
  <c r="Y28" i="6"/>
  <c r="T28" i="6"/>
  <c r="S28" i="6"/>
  <c r="R28" i="6"/>
  <c r="M28" i="6"/>
  <c r="K28" i="6"/>
  <c r="F28" i="6"/>
  <c r="E28" i="6"/>
  <c r="D28" i="6"/>
  <c r="AO27" i="6"/>
  <c r="AM27" i="6"/>
  <c r="AH27" i="6"/>
  <c r="AG27" i="6"/>
  <c r="AF27" i="6"/>
  <c r="AA27" i="6"/>
  <c r="Y27" i="6"/>
  <c r="T27" i="6"/>
  <c r="S27" i="6"/>
  <c r="R27" i="6"/>
  <c r="M27" i="6"/>
  <c r="K27" i="6"/>
  <c r="F27" i="6"/>
  <c r="E27" i="6"/>
  <c r="D27" i="6"/>
  <c r="AO26" i="6"/>
  <c r="AM26" i="6"/>
  <c r="AH26" i="6"/>
  <c r="AG26" i="6"/>
  <c r="AF26" i="6"/>
  <c r="AA26" i="6"/>
  <c r="Y26" i="6"/>
  <c r="T26" i="6"/>
  <c r="S26" i="6"/>
  <c r="R26" i="6"/>
  <c r="M26" i="6"/>
  <c r="K26" i="6"/>
  <c r="F26" i="6"/>
  <c r="E26" i="6"/>
  <c r="D26" i="6"/>
  <c r="AO25" i="6"/>
  <c r="AM25" i="6"/>
  <c r="AH25" i="6"/>
  <c r="AG25" i="6"/>
  <c r="AF25" i="6"/>
  <c r="AA25" i="6"/>
  <c r="Y25" i="6"/>
  <c r="T25" i="6"/>
  <c r="S25" i="6"/>
  <c r="R25" i="6"/>
  <c r="M25" i="6"/>
  <c r="K25" i="6"/>
  <c r="F25" i="6"/>
  <c r="E25" i="6"/>
  <c r="D25" i="6"/>
  <c r="AO24" i="6"/>
  <c r="AM24" i="6"/>
  <c r="AH24" i="6"/>
  <c r="AG24" i="6"/>
  <c r="AF24" i="6"/>
  <c r="AA24" i="6"/>
  <c r="Y24" i="6"/>
  <c r="T24" i="6"/>
  <c r="S24" i="6"/>
  <c r="R24" i="6"/>
  <c r="M24" i="6"/>
  <c r="K24" i="6"/>
  <c r="F24" i="6"/>
  <c r="E24" i="6"/>
  <c r="D24" i="6"/>
  <c r="AO23" i="6"/>
  <c r="AM23" i="6"/>
  <c r="AH23" i="6"/>
  <c r="AG23" i="6"/>
  <c r="AF23" i="6"/>
  <c r="AA23" i="6"/>
  <c r="Y23" i="6"/>
  <c r="W23" i="6"/>
  <c r="W24" i="6" s="1"/>
  <c r="W25" i="6" s="1"/>
  <c r="W26" i="6" s="1"/>
  <c r="W27" i="6" s="1"/>
  <c r="W28" i="6" s="1"/>
  <c r="T23" i="6"/>
  <c r="S23" i="6"/>
  <c r="R23" i="6"/>
  <c r="M23" i="6"/>
  <c r="K23" i="6"/>
  <c r="F23" i="6"/>
  <c r="E23" i="6"/>
  <c r="D23" i="6"/>
  <c r="AO22" i="6"/>
  <c r="AM22" i="6"/>
  <c r="AK22" i="6"/>
  <c r="AK23" i="6" s="1"/>
  <c r="AK24" i="6" s="1"/>
  <c r="AK25" i="6" s="1"/>
  <c r="AK26" i="6" s="1"/>
  <c r="AK27" i="6" s="1"/>
  <c r="AK28" i="6" s="1"/>
  <c r="AH22" i="6"/>
  <c r="AG22" i="6"/>
  <c r="AF22" i="6"/>
  <c r="AA22" i="6"/>
  <c r="Y22" i="6"/>
  <c r="W22" i="6"/>
  <c r="T22" i="6"/>
  <c r="S22" i="6"/>
  <c r="R22" i="6"/>
  <c r="M22" i="6"/>
  <c r="K22" i="6"/>
  <c r="I22" i="6"/>
  <c r="I23" i="6" s="1"/>
  <c r="I24" i="6" s="1"/>
  <c r="I25" i="6" s="1"/>
  <c r="I26" i="6" s="1"/>
  <c r="I27" i="6" s="1"/>
  <c r="I28" i="6" s="1"/>
  <c r="F22" i="6"/>
  <c r="E22" i="6"/>
  <c r="D22" i="6"/>
  <c r="AO21" i="6"/>
  <c r="AM21" i="6"/>
  <c r="AH21" i="6"/>
  <c r="AG21" i="6"/>
  <c r="AF21" i="6"/>
  <c r="AA21" i="6"/>
  <c r="Y21" i="6"/>
  <c r="T21" i="6"/>
  <c r="S21" i="6"/>
  <c r="R21" i="6"/>
  <c r="M21" i="6"/>
  <c r="K21" i="6"/>
  <c r="F21" i="6"/>
  <c r="E21" i="6"/>
  <c r="D21" i="6"/>
  <c r="AO20" i="6"/>
  <c r="AM20" i="6"/>
  <c r="AH20" i="6"/>
  <c r="AG20" i="6"/>
  <c r="AF20" i="6"/>
  <c r="AA20" i="6"/>
  <c r="Y20" i="6"/>
  <c r="T20" i="6"/>
  <c r="S20" i="6"/>
  <c r="R20" i="6"/>
  <c r="M20" i="6"/>
  <c r="K20" i="6"/>
  <c r="F20" i="6"/>
  <c r="E20" i="6"/>
  <c r="D20" i="6"/>
  <c r="AO19" i="6"/>
  <c r="AM19" i="6"/>
  <c r="AH19" i="6"/>
  <c r="AG19" i="6"/>
  <c r="AF19" i="6"/>
  <c r="AA19" i="6"/>
  <c r="Y19" i="6"/>
  <c r="T19" i="6"/>
  <c r="S19" i="6"/>
  <c r="R19" i="6"/>
  <c r="M19" i="6"/>
  <c r="K19" i="6"/>
  <c r="F19" i="6"/>
  <c r="E19" i="6"/>
  <c r="D19" i="6"/>
  <c r="AO18" i="6"/>
  <c r="AM18" i="6"/>
  <c r="AH18" i="6"/>
  <c r="AG18" i="6"/>
  <c r="AF18" i="6"/>
  <c r="AA18" i="6"/>
  <c r="Y18" i="6"/>
  <c r="T18" i="6"/>
  <c r="S18" i="6"/>
  <c r="R18" i="6"/>
  <c r="M18" i="6"/>
  <c r="K18" i="6"/>
  <c r="F18" i="6"/>
  <c r="E18" i="6"/>
  <c r="D18" i="6"/>
  <c r="AO17" i="6"/>
  <c r="AM17" i="6"/>
  <c r="AH17" i="6"/>
  <c r="AG17" i="6"/>
  <c r="AF17" i="6"/>
  <c r="AA17" i="6"/>
  <c r="Y17" i="6"/>
  <c r="T17" i="6"/>
  <c r="S17" i="6"/>
  <c r="R17" i="6"/>
  <c r="M17" i="6"/>
  <c r="K17" i="6"/>
  <c r="F17" i="6"/>
  <c r="E17" i="6"/>
  <c r="D17" i="6"/>
  <c r="AO16" i="6"/>
  <c r="AM16" i="6"/>
  <c r="AH16" i="6"/>
  <c r="AG16" i="6"/>
  <c r="AF16" i="6"/>
  <c r="AA16" i="6"/>
  <c r="Y16" i="6"/>
  <c r="W16" i="6"/>
  <c r="W17" i="6" s="1"/>
  <c r="W18" i="6" s="1"/>
  <c r="W19" i="6" s="1"/>
  <c r="W20" i="6" s="1"/>
  <c r="T16" i="6"/>
  <c r="S16" i="6"/>
  <c r="R16" i="6"/>
  <c r="M16" i="6"/>
  <c r="K16" i="6"/>
  <c r="F16" i="6"/>
  <c r="E16" i="6"/>
  <c r="D16" i="6"/>
  <c r="AO15" i="6"/>
  <c r="AM15" i="6"/>
  <c r="AH15" i="6"/>
  <c r="AG15" i="6"/>
  <c r="AF15" i="6"/>
  <c r="AA15" i="6"/>
  <c r="Y15" i="6"/>
  <c r="T15" i="6"/>
  <c r="S15" i="6"/>
  <c r="R15" i="6"/>
  <c r="M15" i="6"/>
  <c r="K15" i="6"/>
  <c r="F15" i="6"/>
  <c r="E15" i="6"/>
  <c r="D15" i="6"/>
  <c r="AO14" i="6"/>
  <c r="AM14" i="6"/>
  <c r="AK14" i="6"/>
  <c r="AK15" i="6" s="1"/>
  <c r="AK16" i="6" s="1"/>
  <c r="AK17" i="6" s="1"/>
  <c r="AK18" i="6" s="1"/>
  <c r="AK19" i="6" s="1"/>
  <c r="AK20" i="6" s="1"/>
  <c r="AH14" i="6"/>
  <c r="AG14" i="6"/>
  <c r="AF14" i="6"/>
  <c r="AA14" i="6"/>
  <c r="Y14" i="6"/>
  <c r="W14" i="6"/>
  <c r="W15" i="6" s="1"/>
  <c r="T14" i="6"/>
  <c r="S14" i="6"/>
  <c r="R14" i="6"/>
  <c r="M14" i="6"/>
  <c r="K14" i="6"/>
  <c r="I14" i="6"/>
  <c r="I15" i="6" s="1"/>
  <c r="I16" i="6" s="1"/>
  <c r="I17" i="6" s="1"/>
  <c r="I18" i="6" s="1"/>
  <c r="I19" i="6" s="1"/>
  <c r="I20" i="6" s="1"/>
  <c r="F14" i="6"/>
  <c r="E14" i="6"/>
  <c r="D14" i="6"/>
  <c r="AO13" i="6"/>
  <c r="AM13" i="6"/>
  <c r="AH13" i="6"/>
  <c r="AG13" i="6"/>
  <c r="AF13" i="6"/>
  <c r="AA13" i="6"/>
  <c r="Y13" i="6"/>
  <c r="T13" i="6"/>
  <c r="S13" i="6"/>
  <c r="R13" i="6"/>
  <c r="M13" i="6"/>
  <c r="K13" i="6"/>
  <c r="F13" i="6"/>
  <c r="E13" i="6"/>
  <c r="D13" i="6"/>
  <c r="AO12" i="6"/>
  <c r="AM12" i="6"/>
  <c r="AH12" i="6"/>
  <c r="AG12" i="6"/>
  <c r="AF12" i="6"/>
  <c r="AA12" i="6"/>
  <c r="Y12" i="6"/>
  <c r="T12" i="6"/>
  <c r="S12" i="6"/>
  <c r="R12" i="6"/>
  <c r="M12" i="6"/>
  <c r="K12" i="6"/>
  <c r="F12" i="6"/>
  <c r="E12" i="6"/>
  <c r="D12" i="6"/>
  <c r="AO11" i="6"/>
  <c r="AM11" i="6"/>
  <c r="AH11" i="6"/>
  <c r="AG11" i="6"/>
  <c r="AF11" i="6"/>
  <c r="AA11" i="6"/>
  <c r="Y11" i="6"/>
  <c r="T11" i="6"/>
  <c r="S11" i="6"/>
  <c r="R11" i="6"/>
  <c r="M11" i="6"/>
  <c r="K11" i="6"/>
  <c r="F11" i="6"/>
  <c r="E11" i="6"/>
  <c r="D11" i="6"/>
  <c r="AO10" i="6"/>
  <c r="AM10" i="6"/>
  <c r="AH10" i="6"/>
  <c r="AG10" i="6"/>
  <c r="AF10" i="6"/>
  <c r="AA10" i="6"/>
  <c r="Y10" i="6"/>
  <c r="T10" i="6"/>
  <c r="S10" i="6"/>
  <c r="R10" i="6"/>
  <c r="M10" i="6"/>
  <c r="K10" i="6"/>
  <c r="F10" i="6"/>
  <c r="E10" i="6"/>
  <c r="D10" i="6"/>
  <c r="AO9" i="6"/>
  <c r="AM9" i="6"/>
  <c r="AH9" i="6"/>
  <c r="AG9" i="6"/>
  <c r="AF9" i="6"/>
  <c r="AA9" i="6"/>
  <c r="Y9" i="6"/>
  <c r="T9" i="6"/>
  <c r="S9" i="6"/>
  <c r="R9" i="6"/>
  <c r="M9" i="6"/>
  <c r="K9" i="6"/>
  <c r="F9" i="6"/>
  <c r="E9" i="6"/>
  <c r="D9" i="6"/>
  <c r="AO8" i="6"/>
  <c r="AM8" i="6"/>
  <c r="AH8" i="6"/>
  <c r="AG8" i="6"/>
  <c r="AF8" i="6"/>
  <c r="AA8" i="6"/>
  <c r="Y8" i="6"/>
  <c r="W8" i="6"/>
  <c r="W9" i="6" s="1"/>
  <c r="W10" i="6" s="1"/>
  <c r="W11" i="6" s="1"/>
  <c r="W12" i="6" s="1"/>
  <c r="T8" i="6"/>
  <c r="S8" i="6"/>
  <c r="R8" i="6"/>
  <c r="M8" i="6"/>
  <c r="K8" i="6"/>
  <c r="F8" i="6"/>
  <c r="E8" i="6"/>
  <c r="D8" i="6"/>
  <c r="AO7" i="6"/>
  <c r="AM7" i="6"/>
  <c r="AH7" i="6"/>
  <c r="AG7" i="6"/>
  <c r="AF7" i="6"/>
  <c r="AA7" i="6"/>
  <c r="Y7" i="6"/>
  <c r="T7" i="6"/>
  <c r="S7" i="6"/>
  <c r="R7" i="6"/>
  <c r="M7" i="6"/>
  <c r="K7" i="6"/>
  <c r="F7" i="6"/>
  <c r="E7" i="6"/>
  <c r="D7" i="6"/>
  <c r="AO6" i="6"/>
  <c r="AM6" i="6"/>
  <c r="AK6" i="6"/>
  <c r="AK7" i="6" s="1"/>
  <c r="AK8" i="6" s="1"/>
  <c r="AK9" i="6" s="1"/>
  <c r="AK10" i="6" s="1"/>
  <c r="AK11" i="6" s="1"/>
  <c r="AK12" i="6" s="1"/>
  <c r="AH6" i="6"/>
  <c r="AG6" i="6"/>
  <c r="AF6" i="6"/>
  <c r="AA6" i="6"/>
  <c r="Y6" i="6"/>
  <c r="W6" i="6"/>
  <c r="W7" i="6" s="1"/>
  <c r="T6" i="6"/>
  <c r="S6" i="6"/>
  <c r="R6" i="6"/>
  <c r="M6" i="6"/>
  <c r="K6" i="6"/>
  <c r="I6" i="6"/>
  <c r="I7" i="6" s="1"/>
  <c r="I8" i="6" s="1"/>
  <c r="I9" i="6" s="1"/>
  <c r="I10" i="6" s="1"/>
  <c r="I11" i="6" s="1"/>
  <c r="I12" i="6" s="1"/>
  <c r="F6" i="6"/>
  <c r="E6" i="6"/>
  <c r="D6" i="6"/>
  <c r="AO5" i="6"/>
  <c r="AM5" i="6"/>
  <c r="AH5" i="6"/>
  <c r="AG5" i="6"/>
  <c r="AF5" i="6"/>
  <c r="AA5" i="6"/>
  <c r="Y5" i="6"/>
  <c r="T5" i="6"/>
  <c r="S5" i="6"/>
  <c r="R5" i="6"/>
  <c r="M5" i="6"/>
  <c r="K5" i="6"/>
  <c r="F5" i="6"/>
  <c r="E5" i="6"/>
  <c r="D5" i="6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L7" i="5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V6" i="5"/>
  <c r="V5" i="5"/>
  <c r="AG56" i="4"/>
  <c r="V56" i="4"/>
  <c r="R56" i="4"/>
  <c r="T56" i="4" s="1"/>
  <c r="O56" i="4"/>
  <c r="P56" i="4" s="1"/>
  <c r="N56" i="4"/>
  <c r="L56" i="4"/>
  <c r="J56" i="4"/>
  <c r="H56" i="4"/>
  <c r="AE56" i="4" s="1"/>
  <c r="AF56" i="4" s="1"/>
  <c r="E56" i="4"/>
  <c r="G56" i="4" s="1"/>
  <c r="AG55" i="4"/>
  <c r="V55" i="4"/>
  <c r="R55" i="4"/>
  <c r="T55" i="4" s="1"/>
  <c r="O55" i="4"/>
  <c r="P55" i="4" s="1"/>
  <c r="N55" i="4"/>
  <c r="L55" i="4"/>
  <c r="J55" i="4"/>
  <c r="H55" i="4"/>
  <c r="M55" i="4" s="1"/>
  <c r="E55" i="4"/>
  <c r="F55" i="4" s="1"/>
  <c r="AG54" i="4"/>
  <c r="V54" i="4"/>
  <c r="R54" i="4"/>
  <c r="S54" i="4" s="1"/>
  <c r="Q54" i="4"/>
  <c r="O54" i="4"/>
  <c r="P54" i="4" s="1"/>
  <c r="N54" i="4"/>
  <c r="L54" i="4"/>
  <c r="J54" i="4"/>
  <c r="H54" i="4"/>
  <c r="G54" i="4"/>
  <c r="F54" i="4"/>
  <c r="E54" i="4"/>
  <c r="AG53" i="4"/>
  <c r="V53" i="4"/>
  <c r="T53" i="4"/>
  <c r="R53" i="4"/>
  <c r="S53" i="4" s="1"/>
  <c r="O53" i="4"/>
  <c r="N53" i="4"/>
  <c r="M53" i="4"/>
  <c r="L53" i="4"/>
  <c r="J53" i="4"/>
  <c r="AE53" i="4" s="1"/>
  <c r="AF53" i="4" s="1"/>
  <c r="H53" i="4"/>
  <c r="E53" i="4"/>
  <c r="AG52" i="4"/>
  <c r="V52" i="4"/>
  <c r="R52" i="4"/>
  <c r="P52" i="4"/>
  <c r="O52" i="4"/>
  <c r="Q52" i="4" s="1"/>
  <c r="N52" i="4"/>
  <c r="L52" i="4"/>
  <c r="J52" i="4"/>
  <c r="H52" i="4"/>
  <c r="M52" i="4" s="1"/>
  <c r="E52" i="4"/>
  <c r="AG51" i="4"/>
  <c r="V51" i="4"/>
  <c r="R51" i="4"/>
  <c r="O51" i="4"/>
  <c r="P51" i="4" s="1"/>
  <c r="N51" i="4"/>
  <c r="M51" i="4"/>
  <c r="L51" i="4"/>
  <c r="J51" i="4"/>
  <c r="AE51" i="4" s="1"/>
  <c r="AF51" i="4" s="1"/>
  <c r="H51" i="4"/>
  <c r="E51" i="4"/>
  <c r="F51" i="4" s="1"/>
  <c r="AG50" i="4"/>
  <c r="V50" i="4"/>
  <c r="R50" i="4"/>
  <c r="S50" i="4" s="1"/>
  <c r="P50" i="4"/>
  <c r="O50" i="4"/>
  <c r="Q50" i="4" s="1"/>
  <c r="N50" i="4"/>
  <c r="L50" i="4"/>
  <c r="J50" i="4"/>
  <c r="H50" i="4"/>
  <c r="E50" i="4"/>
  <c r="AG49" i="4"/>
  <c r="V49" i="4"/>
  <c r="R49" i="4"/>
  <c r="O49" i="4"/>
  <c r="N49" i="4"/>
  <c r="L49" i="4"/>
  <c r="J49" i="4"/>
  <c r="AE49" i="4" s="1"/>
  <c r="AF49" i="4" s="1"/>
  <c r="H49" i="4"/>
  <c r="M49" i="4" s="1"/>
  <c r="E49" i="4"/>
  <c r="AG48" i="4"/>
  <c r="V48" i="4"/>
  <c r="R48" i="4"/>
  <c r="T48" i="4" s="1"/>
  <c r="O48" i="4"/>
  <c r="Q48" i="4" s="1"/>
  <c r="N48" i="4"/>
  <c r="L48" i="4"/>
  <c r="J48" i="4"/>
  <c r="H48" i="4"/>
  <c r="M48" i="4" s="1"/>
  <c r="F48" i="4"/>
  <c r="E48" i="4"/>
  <c r="G48" i="4" s="1"/>
  <c r="AG47" i="4"/>
  <c r="V47" i="4"/>
  <c r="S47" i="4"/>
  <c r="R47" i="4"/>
  <c r="T47" i="4" s="1"/>
  <c r="O47" i="4"/>
  <c r="P47" i="4" s="1"/>
  <c r="N47" i="4"/>
  <c r="L47" i="4"/>
  <c r="J47" i="4"/>
  <c r="H47" i="4"/>
  <c r="M47" i="4" s="1"/>
  <c r="E47" i="4"/>
  <c r="F47" i="4" s="1"/>
  <c r="AG46" i="4"/>
  <c r="V46" i="4"/>
  <c r="R46" i="4"/>
  <c r="S46" i="4" s="1"/>
  <c r="O46" i="4"/>
  <c r="N46" i="4"/>
  <c r="L46" i="4"/>
  <c r="J46" i="4"/>
  <c r="H46" i="4"/>
  <c r="AE46" i="4" s="1"/>
  <c r="AF46" i="4" s="1"/>
  <c r="E46" i="4"/>
  <c r="AG45" i="4"/>
  <c r="V45" i="4"/>
  <c r="S45" i="4"/>
  <c r="R45" i="4"/>
  <c r="T45" i="4" s="1"/>
  <c r="O45" i="4"/>
  <c r="N45" i="4"/>
  <c r="L45" i="4"/>
  <c r="J45" i="4"/>
  <c r="H45" i="4"/>
  <c r="M45" i="4" s="1"/>
  <c r="E45" i="4"/>
  <c r="AG44" i="4"/>
  <c r="V44" i="4"/>
  <c r="S44" i="4"/>
  <c r="R44" i="4"/>
  <c r="T44" i="4" s="1"/>
  <c r="O44" i="4"/>
  <c r="Q44" i="4" s="1"/>
  <c r="N44" i="4"/>
  <c r="L44" i="4"/>
  <c r="J44" i="4"/>
  <c r="H44" i="4"/>
  <c r="M44" i="4" s="1"/>
  <c r="E44" i="4"/>
  <c r="G44" i="4" s="1"/>
  <c r="AG43" i="4"/>
  <c r="V43" i="4"/>
  <c r="R43" i="4"/>
  <c r="T43" i="4" s="1"/>
  <c r="O43" i="4"/>
  <c r="P43" i="4" s="1"/>
  <c r="N43" i="4"/>
  <c r="L43" i="4"/>
  <c r="J43" i="4"/>
  <c r="AE43" i="4" s="1"/>
  <c r="AF43" i="4" s="1"/>
  <c r="H43" i="4"/>
  <c r="M43" i="4" s="1"/>
  <c r="E43" i="4"/>
  <c r="F43" i="4" s="1"/>
  <c r="AG42" i="4"/>
  <c r="V42" i="4"/>
  <c r="R42" i="4"/>
  <c r="S42" i="4" s="1"/>
  <c r="P42" i="4"/>
  <c r="O42" i="4"/>
  <c r="Q42" i="4" s="1"/>
  <c r="N42" i="4"/>
  <c r="L42" i="4"/>
  <c r="J42" i="4"/>
  <c r="H42" i="4"/>
  <c r="E42" i="4"/>
  <c r="AG41" i="4"/>
  <c r="V41" i="4"/>
  <c r="R41" i="4"/>
  <c r="O41" i="4"/>
  <c r="N41" i="4"/>
  <c r="L41" i="4"/>
  <c r="J41" i="4"/>
  <c r="AE41" i="4" s="1"/>
  <c r="AF41" i="4" s="1"/>
  <c r="H41" i="4"/>
  <c r="M41" i="4" s="1"/>
  <c r="E41" i="4"/>
  <c r="AG40" i="4"/>
  <c r="V40" i="4"/>
  <c r="R40" i="4"/>
  <c r="O40" i="4"/>
  <c r="Q40" i="4" s="1"/>
  <c r="N40" i="4"/>
  <c r="L40" i="4"/>
  <c r="J40" i="4"/>
  <c r="H40" i="4"/>
  <c r="M40" i="4" s="1"/>
  <c r="F40" i="4"/>
  <c r="E40" i="4"/>
  <c r="G40" i="4" s="1"/>
  <c r="AG39" i="4"/>
  <c r="R39" i="4"/>
  <c r="O39" i="4"/>
  <c r="L39" i="4"/>
  <c r="J39" i="4"/>
  <c r="H39" i="4"/>
  <c r="E39" i="4"/>
  <c r="F39" i="4" s="1"/>
  <c r="AG38" i="4"/>
  <c r="R38" i="4"/>
  <c r="O38" i="4"/>
  <c r="L38" i="4"/>
  <c r="J38" i="4"/>
  <c r="H38" i="4"/>
  <c r="F38" i="4"/>
  <c r="E38" i="4"/>
  <c r="AG37" i="4"/>
  <c r="R37" i="4"/>
  <c r="O37" i="4"/>
  <c r="L37" i="4"/>
  <c r="J37" i="4"/>
  <c r="H37" i="4"/>
  <c r="E37" i="4"/>
  <c r="AG36" i="4"/>
  <c r="R36" i="4"/>
  <c r="O36" i="4"/>
  <c r="L36" i="4"/>
  <c r="J36" i="4"/>
  <c r="H36" i="4"/>
  <c r="E36" i="4"/>
  <c r="F36" i="4" s="1"/>
  <c r="AG35" i="4"/>
  <c r="R35" i="4"/>
  <c r="O35" i="4"/>
  <c r="L35" i="4"/>
  <c r="J35" i="4"/>
  <c r="AE35" i="4" s="1"/>
  <c r="H35" i="4"/>
  <c r="E35" i="4"/>
  <c r="F35" i="4" s="1"/>
  <c r="AG34" i="4"/>
  <c r="R34" i="4"/>
  <c r="O34" i="4"/>
  <c r="L34" i="4"/>
  <c r="J34" i="4"/>
  <c r="H34" i="4"/>
  <c r="AE34" i="4" s="1"/>
  <c r="AF34" i="4" s="1"/>
  <c r="E34" i="4"/>
  <c r="F34" i="4" s="1"/>
  <c r="AG33" i="4"/>
  <c r="R33" i="4"/>
  <c r="O33" i="4"/>
  <c r="L33" i="4"/>
  <c r="J33" i="4"/>
  <c r="AE33" i="4" s="1"/>
  <c r="H33" i="4"/>
  <c r="E33" i="4"/>
  <c r="F33" i="4" s="1"/>
  <c r="AG32" i="4"/>
  <c r="R32" i="4"/>
  <c r="O32" i="4"/>
  <c r="L32" i="4"/>
  <c r="J32" i="4"/>
  <c r="H32" i="4"/>
  <c r="F32" i="4"/>
  <c r="E32" i="4"/>
  <c r="AG31" i="4"/>
  <c r="R31" i="4"/>
  <c r="O31" i="4"/>
  <c r="L31" i="4"/>
  <c r="J31" i="4"/>
  <c r="H31" i="4"/>
  <c r="E31" i="4"/>
  <c r="F31" i="4" s="1"/>
  <c r="AG30" i="4"/>
  <c r="R30" i="4"/>
  <c r="S30" i="4" s="1"/>
  <c r="O30" i="4"/>
  <c r="L30" i="4"/>
  <c r="J30" i="4"/>
  <c r="H30" i="4"/>
  <c r="F30" i="4"/>
  <c r="E30" i="4"/>
  <c r="AG29" i="4"/>
  <c r="R29" i="4"/>
  <c r="O29" i="4"/>
  <c r="L29" i="4"/>
  <c r="J29" i="4"/>
  <c r="H29" i="4"/>
  <c r="E29" i="4"/>
  <c r="F29" i="4" s="1"/>
  <c r="AG28" i="4"/>
  <c r="R28" i="4"/>
  <c r="O28" i="4"/>
  <c r="L28" i="4"/>
  <c r="J28" i="4"/>
  <c r="H28" i="4"/>
  <c r="E28" i="4"/>
  <c r="F28" i="4" s="1"/>
  <c r="AG27" i="4"/>
  <c r="R27" i="4"/>
  <c r="O27" i="4"/>
  <c r="L27" i="4"/>
  <c r="J27" i="4"/>
  <c r="H27" i="4"/>
  <c r="E27" i="4"/>
  <c r="AG26" i="4"/>
  <c r="R26" i="4"/>
  <c r="O26" i="4"/>
  <c r="L26" i="4"/>
  <c r="J26" i="4"/>
  <c r="H26" i="4"/>
  <c r="E26" i="4"/>
  <c r="F26" i="4" s="1"/>
  <c r="AG25" i="4"/>
  <c r="R25" i="4"/>
  <c r="O25" i="4"/>
  <c r="L25" i="4"/>
  <c r="J25" i="4"/>
  <c r="AE25" i="4" s="1"/>
  <c r="AF25" i="4" s="1"/>
  <c r="H25" i="4"/>
  <c r="E25" i="4"/>
  <c r="F25" i="4" s="1"/>
  <c r="AG24" i="4"/>
  <c r="R24" i="4"/>
  <c r="O24" i="4"/>
  <c r="L24" i="4"/>
  <c r="J24" i="4"/>
  <c r="H24" i="4"/>
  <c r="E24" i="4"/>
  <c r="F24" i="4" s="1"/>
  <c r="AG23" i="4"/>
  <c r="R23" i="4"/>
  <c r="O23" i="4"/>
  <c r="L23" i="4"/>
  <c r="J23" i="4"/>
  <c r="H23" i="4"/>
  <c r="E23" i="4"/>
  <c r="F23" i="4" s="1"/>
  <c r="AG22" i="4"/>
  <c r="R22" i="4"/>
  <c r="O22" i="4"/>
  <c r="L22" i="4"/>
  <c r="J22" i="4"/>
  <c r="H22" i="4"/>
  <c r="E22" i="4"/>
  <c r="F22" i="4" s="1"/>
  <c r="AG21" i="4"/>
  <c r="R21" i="4"/>
  <c r="O21" i="4"/>
  <c r="L21" i="4"/>
  <c r="J21" i="4"/>
  <c r="H21" i="4"/>
  <c r="E21" i="4"/>
  <c r="F21" i="4" s="1"/>
  <c r="AG20" i="4"/>
  <c r="R20" i="4"/>
  <c r="O20" i="4"/>
  <c r="L20" i="4"/>
  <c r="J20" i="4"/>
  <c r="H20" i="4"/>
  <c r="F20" i="4"/>
  <c r="E20" i="4"/>
  <c r="AG19" i="4"/>
  <c r="R19" i="4"/>
  <c r="O19" i="4"/>
  <c r="L19" i="4"/>
  <c r="J19" i="4"/>
  <c r="H19" i="4"/>
  <c r="AE19" i="4" s="1"/>
  <c r="AF19" i="4" s="1"/>
  <c r="E19" i="4"/>
  <c r="F19" i="4" s="1"/>
  <c r="AG18" i="4"/>
  <c r="R18" i="4"/>
  <c r="O18" i="4"/>
  <c r="L18" i="4"/>
  <c r="J18" i="4"/>
  <c r="H18" i="4"/>
  <c r="F18" i="4"/>
  <c r="E18" i="4"/>
  <c r="AG17" i="4"/>
  <c r="S17" i="4"/>
  <c r="R17" i="4"/>
  <c r="O17" i="4"/>
  <c r="L17" i="4"/>
  <c r="J17" i="4"/>
  <c r="H17" i="4"/>
  <c r="E17" i="4"/>
  <c r="F17" i="4" s="1"/>
  <c r="AG16" i="4"/>
  <c r="AE16" i="4"/>
  <c r="AF16" i="4" s="1"/>
  <c r="R16" i="4"/>
  <c r="O16" i="4"/>
  <c r="E16" i="4"/>
  <c r="F16" i="4" s="1"/>
  <c r="AG15" i="4"/>
  <c r="R15" i="4"/>
  <c r="O15" i="4"/>
  <c r="L15" i="4"/>
  <c r="J15" i="4"/>
  <c r="H15" i="4"/>
  <c r="AE15" i="4" s="1"/>
  <c r="AF15" i="4" s="1"/>
  <c r="F15" i="4"/>
  <c r="E15" i="4"/>
  <c r="AG14" i="4"/>
  <c r="R14" i="4"/>
  <c r="O14" i="4"/>
  <c r="L14" i="4"/>
  <c r="J14" i="4"/>
  <c r="H14" i="4"/>
  <c r="E14" i="4"/>
  <c r="F14" i="4" s="1"/>
  <c r="AG13" i="4"/>
  <c r="R13" i="4"/>
  <c r="O13" i="4"/>
  <c r="L13" i="4"/>
  <c r="J13" i="4"/>
  <c r="AE13" i="4" s="1"/>
  <c r="AF13" i="4" s="1"/>
  <c r="H13" i="4"/>
  <c r="E13" i="4"/>
  <c r="AG12" i="4"/>
  <c r="R12" i="4"/>
  <c r="O12" i="4"/>
  <c r="L12" i="4"/>
  <c r="J12" i="4"/>
  <c r="H12" i="4"/>
  <c r="E12" i="4"/>
  <c r="AG11" i="4"/>
  <c r="R11" i="4"/>
  <c r="O11" i="4"/>
  <c r="L11" i="4"/>
  <c r="J11" i="4"/>
  <c r="H11" i="4"/>
  <c r="F11" i="4"/>
  <c r="E11" i="4"/>
  <c r="AG10" i="4"/>
  <c r="R10" i="4"/>
  <c r="O10" i="4"/>
  <c r="L10" i="4"/>
  <c r="J10" i="4"/>
  <c r="AE10" i="4" s="1"/>
  <c r="AF10" i="4" s="1"/>
  <c r="H10" i="4"/>
  <c r="E10" i="4"/>
  <c r="F10" i="4" s="1"/>
  <c r="AG9" i="4"/>
  <c r="S9" i="4"/>
  <c r="R9" i="4"/>
  <c r="O9" i="4"/>
  <c r="L9" i="4"/>
  <c r="J9" i="4"/>
  <c r="H9" i="4"/>
  <c r="E9" i="4"/>
  <c r="G9" i="4" s="1"/>
  <c r="AG8" i="4"/>
  <c r="R8" i="4"/>
  <c r="O8" i="4"/>
  <c r="L8" i="4"/>
  <c r="J8" i="4"/>
  <c r="H8" i="4"/>
  <c r="E8" i="4"/>
  <c r="AG7" i="4"/>
  <c r="R7" i="4"/>
  <c r="L7" i="4"/>
  <c r="J7" i="4"/>
  <c r="H7" i="4"/>
  <c r="AE7" i="4" s="1"/>
  <c r="AF7" i="4" s="1"/>
  <c r="E7" i="4"/>
  <c r="F7" i="4" s="1"/>
  <c r="AG6" i="4"/>
  <c r="AE6" i="4"/>
  <c r="AF6" i="4" s="1"/>
  <c r="AG5" i="4"/>
  <c r="R5" i="4"/>
  <c r="T24" i="4" s="1"/>
  <c r="O5" i="4"/>
  <c r="L5" i="4"/>
  <c r="J5" i="4"/>
  <c r="H5" i="4"/>
  <c r="E5" i="4"/>
  <c r="R1" i="4"/>
  <c r="AG59" i="3"/>
  <c r="AE59" i="3"/>
  <c r="AF59" i="3" s="1"/>
  <c r="AG58" i="3"/>
  <c r="AE58" i="3"/>
  <c r="AF58" i="3" s="1"/>
  <c r="AG57" i="3"/>
  <c r="AF57" i="3"/>
  <c r="AE57" i="3"/>
  <c r="AG56" i="3"/>
  <c r="AE56" i="3"/>
  <c r="AF56" i="3" s="1"/>
  <c r="AG55" i="3"/>
  <c r="AF55" i="3"/>
  <c r="AE55" i="3"/>
  <c r="E55" i="3"/>
  <c r="AG54" i="3"/>
  <c r="V54" i="3"/>
  <c r="T54" i="3"/>
  <c r="S54" i="3"/>
  <c r="R54" i="3"/>
  <c r="O54" i="3"/>
  <c r="Q54" i="3" s="1"/>
  <c r="N54" i="3"/>
  <c r="L54" i="3"/>
  <c r="J54" i="3"/>
  <c r="H54" i="3"/>
  <c r="M54" i="3" s="1"/>
  <c r="E54" i="3"/>
  <c r="AG53" i="3"/>
  <c r="V53" i="3"/>
  <c r="R53" i="3"/>
  <c r="T53" i="3" s="1"/>
  <c r="O53" i="3"/>
  <c r="N53" i="3"/>
  <c r="L53" i="3"/>
  <c r="J53" i="3"/>
  <c r="H53" i="3"/>
  <c r="M53" i="3" s="1"/>
  <c r="E53" i="3"/>
  <c r="AG52" i="3"/>
  <c r="V52" i="3"/>
  <c r="R52" i="3"/>
  <c r="O52" i="3"/>
  <c r="N52" i="3"/>
  <c r="L52" i="3"/>
  <c r="J52" i="3"/>
  <c r="H52" i="3"/>
  <c r="AE52" i="3" s="1"/>
  <c r="AF52" i="3" s="1"/>
  <c r="E52" i="3"/>
  <c r="AG51" i="3"/>
  <c r="V51" i="3"/>
  <c r="R51" i="3"/>
  <c r="O51" i="3"/>
  <c r="N51" i="3"/>
  <c r="M51" i="3"/>
  <c r="L51" i="3"/>
  <c r="J51" i="3"/>
  <c r="H51" i="3"/>
  <c r="G51" i="3"/>
  <c r="E51" i="3"/>
  <c r="F51" i="3" s="1"/>
  <c r="AG50" i="3"/>
  <c r="V50" i="3"/>
  <c r="S50" i="3"/>
  <c r="R50" i="3"/>
  <c r="T50" i="3" s="1"/>
  <c r="O50" i="3"/>
  <c r="Q50" i="3" s="1"/>
  <c r="N50" i="3"/>
  <c r="L50" i="3"/>
  <c r="J50" i="3"/>
  <c r="H50" i="3"/>
  <c r="M50" i="3" s="1"/>
  <c r="E50" i="3"/>
  <c r="G50" i="3" s="1"/>
  <c r="AG49" i="3"/>
  <c r="V49" i="3"/>
  <c r="S49" i="3"/>
  <c r="R49" i="3"/>
  <c r="T49" i="3" s="1"/>
  <c r="O49" i="3"/>
  <c r="N49" i="3"/>
  <c r="L49" i="3"/>
  <c r="J49" i="3"/>
  <c r="H49" i="3"/>
  <c r="M49" i="3" s="1"/>
  <c r="E49" i="3"/>
  <c r="AG48" i="3"/>
  <c r="V48" i="3"/>
  <c r="R48" i="3"/>
  <c r="Q48" i="3"/>
  <c r="P48" i="3"/>
  <c r="O48" i="3"/>
  <c r="N48" i="3"/>
  <c r="L48" i="3"/>
  <c r="J48" i="3"/>
  <c r="H48" i="3"/>
  <c r="G48" i="3"/>
  <c r="F48" i="3"/>
  <c r="E48" i="3"/>
  <c r="AG47" i="3"/>
  <c r="V47" i="3"/>
  <c r="T47" i="3"/>
  <c r="R47" i="3"/>
  <c r="S47" i="3" s="1"/>
  <c r="Q47" i="3"/>
  <c r="P47" i="3"/>
  <c r="O47" i="3"/>
  <c r="N47" i="3"/>
  <c r="M47" i="3"/>
  <c r="L47" i="3"/>
  <c r="J47" i="3"/>
  <c r="H47" i="3"/>
  <c r="G47" i="3"/>
  <c r="F47" i="3"/>
  <c r="E47" i="3"/>
  <c r="AG46" i="3"/>
  <c r="V46" i="3"/>
  <c r="R46" i="3"/>
  <c r="O46" i="3"/>
  <c r="N46" i="3"/>
  <c r="L46" i="3"/>
  <c r="J46" i="3"/>
  <c r="H46" i="3"/>
  <c r="M46" i="3" s="1"/>
  <c r="E46" i="3"/>
  <c r="G46" i="3" s="1"/>
  <c r="AG45" i="3"/>
  <c r="V45" i="3"/>
  <c r="R45" i="3"/>
  <c r="T45" i="3" s="1"/>
  <c r="O45" i="3"/>
  <c r="N45" i="3"/>
  <c r="L45" i="3"/>
  <c r="J45" i="3"/>
  <c r="H45" i="3"/>
  <c r="M45" i="3" s="1"/>
  <c r="E45" i="3"/>
  <c r="AG44" i="3"/>
  <c r="V44" i="3"/>
  <c r="R44" i="3"/>
  <c r="Q44" i="3"/>
  <c r="O44" i="3"/>
  <c r="P44" i="3" s="1"/>
  <c r="N44" i="3"/>
  <c r="M44" i="3"/>
  <c r="L44" i="3"/>
  <c r="J44" i="3"/>
  <c r="H44" i="3"/>
  <c r="G44" i="3"/>
  <c r="E44" i="3"/>
  <c r="F44" i="3" s="1"/>
  <c r="AG43" i="3"/>
  <c r="V43" i="3"/>
  <c r="T43" i="3"/>
  <c r="S43" i="3"/>
  <c r="R43" i="3"/>
  <c r="Q43" i="3"/>
  <c r="O43" i="3"/>
  <c r="P43" i="3" s="1"/>
  <c r="N43" i="3"/>
  <c r="M43" i="3"/>
  <c r="L43" i="3"/>
  <c r="J43" i="3"/>
  <c r="AE43" i="3" s="1"/>
  <c r="AF43" i="3" s="1"/>
  <c r="H43" i="3"/>
  <c r="E43" i="3"/>
  <c r="F43" i="3" s="1"/>
  <c r="U43" i="3" s="1"/>
  <c r="AG42" i="3"/>
  <c r="V42" i="3"/>
  <c r="T42" i="3"/>
  <c r="S42" i="3"/>
  <c r="R42" i="3"/>
  <c r="O42" i="3"/>
  <c r="Q42" i="3" s="1"/>
  <c r="N42" i="3"/>
  <c r="L42" i="3"/>
  <c r="J42" i="3"/>
  <c r="H42" i="3"/>
  <c r="M42" i="3" s="1"/>
  <c r="E42" i="3"/>
  <c r="G42" i="3" s="1"/>
  <c r="AG41" i="3"/>
  <c r="V41" i="3"/>
  <c r="R41" i="3"/>
  <c r="T41" i="3" s="1"/>
  <c r="O41" i="3"/>
  <c r="N41" i="3"/>
  <c r="L41" i="3"/>
  <c r="J41" i="3"/>
  <c r="H41" i="3"/>
  <c r="M41" i="3" s="1"/>
  <c r="E41" i="3"/>
  <c r="AG40" i="3"/>
  <c r="V40" i="3"/>
  <c r="R40" i="3"/>
  <c r="Q40" i="3"/>
  <c r="O40" i="3"/>
  <c r="P40" i="3" s="1"/>
  <c r="N40" i="3"/>
  <c r="L40" i="3"/>
  <c r="J40" i="3"/>
  <c r="H40" i="3"/>
  <c r="E40" i="3"/>
  <c r="AG39" i="3"/>
  <c r="V39" i="3"/>
  <c r="R39" i="3"/>
  <c r="O39" i="3"/>
  <c r="N39" i="3"/>
  <c r="M39" i="3"/>
  <c r="L39" i="3"/>
  <c r="J39" i="3"/>
  <c r="AE39" i="3" s="1"/>
  <c r="AF39" i="3" s="1"/>
  <c r="H39" i="3"/>
  <c r="G39" i="3"/>
  <c r="E39" i="3"/>
  <c r="F39" i="3" s="1"/>
  <c r="AG38" i="3"/>
  <c r="V38" i="3"/>
  <c r="S38" i="3"/>
  <c r="R38" i="3"/>
  <c r="T38" i="3" s="1"/>
  <c r="O38" i="3"/>
  <c r="Q38" i="3" s="1"/>
  <c r="N38" i="3"/>
  <c r="L38" i="3"/>
  <c r="J38" i="3"/>
  <c r="H38" i="3"/>
  <c r="M38" i="3" s="1"/>
  <c r="E38" i="3"/>
  <c r="AG37" i="3"/>
  <c r="V37" i="3"/>
  <c r="R37" i="3"/>
  <c r="T37" i="3" s="1"/>
  <c r="O37" i="3"/>
  <c r="N37" i="3"/>
  <c r="L37" i="3"/>
  <c r="J37" i="3"/>
  <c r="H37" i="3"/>
  <c r="M37" i="3" s="1"/>
  <c r="E37" i="3"/>
  <c r="AG36" i="3"/>
  <c r="V36" i="3"/>
  <c r="R36" i="3"/>
  <c r="Q36" i="3"/>
  <c r="P36" i="3"/>
  <c r="O36" i="3"/>
  <c r="N36" i="3"/>
  <c r="L36" i="3"/>
  <c r="J36" i="3"/>
  <c r="H36" i="3"/>
  <c r="E36" i="3"/>
  <c r="F36" i="3" s="1"/>
  <c r="AG35" i="3"/>
  <c r="V35" i="3"/>
  <c r="T35" i="3"/>
  <c r="S35" i="3"/>
  <c r="R35" i="3"/>
  <c r="Q35" i="3"/>
  <c r="O35" i="3"/>
  <c r="P35" i="3" s="1"/>
  <c r="N35" i="3"/>
  <c r="M35" i="3"/>
  <c r="L35" i="3"/>
  <c r="J35" i="3"/>
  <c r="H35" i="3"/>
  <c r="G35" i="3"/>
  <c r="E35" i="3"/>
  <c r="F35" i="3" s="1"/>
  <c r="AG34" i="3"/>
  <c r="V34" i="3"/>
  <c r="T34" i="3"/>
  <c r="S34" i="3"/>
  <c r="R34" i="3"/>
  <c r="O34" i="3"/>
  <c r="Q34" i="3" s="1"/>
  <c r="N34" i="3"/>
  <c r="L34" i="3"/>
  <c r="J34" i="3"/>
  <c r="H34" i="3"/>
  <c r="M34" i="3" s="1"/>
  <c r="E34" i="3"/>
  <c r="G34" i="3" s="1"/>
  <c r="AG33" i="3"/>
  <c r="V33" i="3"/>
  <c r="S33" i="3"/>
  <c r="R33" i="3"/>
  <c r="T33" i="3" s="1"/>
  <c r="O33" i="3"/>
  <c r="N33" i="3"/>
  <c r="L33" i="3"/>
  <c r="J33" i="3"/>
  <c r="H33" i="3"/>
  <c r="M33" i="3" s="1"/>
  <c r="E33" i="3"/>
  <c r="AG32" i="3"/>
  <c r="V32" i="3"/>
  <c r="R32" i="3"/>
  <c r="P32" i="3"/>
  <c r="O32" i="3"/>
  <c r="Q32" i="3" s="1"/>
  <c r="N32" i="3"/>
  <c r="L32" i="3"/>
  <c r="J32" i="3"/>
  <c r="H32" i="3"/>
  <c r="F32" i="3"/>
  <c r="E32" i="3"/>
  <c r="G32" i="3" s="1"/>
  <c r="AG31" i="3"/>
  <c r="V31" i="3"/>
  <c r="T31" i="3"/>
  <c r="R31" i="3"/>
  <c r="S31" i="3" s="1"/>
  <c r="P31" i="3"/>
  <c r="O31" i="3"/>
  <c r="Q31" i="3" s="1"/>
  <c r="N31" i="3"/>
  <c r="L31" i="3"/>
  <c r="J31" i="3"/>
  <c r="H31" i="3"/>
  <c r="M31" i="3" s="1"/>
  <c r="F31" i="3"/>
  <c r="E31" i="3"/>
  <c r="G31" i="3" s="1"/>
  <c r="AG30" i="3"/>
  <c r="V30" i="3"/>
  <c r="T30" i="3"/>
  <c r="R30" i="3"/>
  <c r="S30" i="3" s="1"/>
  <c r="O30" i="3"/>
  <c r="N30" i="3"/>
  <c r="L30" i="3"/>
  <c r="J30" i="3"/>
  <c r="H30" i="3"/>
  <c r="M30" i="3" s="1"/>
  <c r="E30" i="3"/>
  <c r="G30" i="3" s="1"/>
  <c r="AG29" i="3"/>
  <c r="R29" i="3"/>
  <c r="O29" i="3"/>
  <c r="L29" i="3"/>
  <c r="J29" i="3"/>
  <c r="H29" i="3"/>
  <c r="E29" i="3"/>
  <c r="AG28" i="3"/>
  <c r="R28" i="3"/>
  <c r="O28" i="3"/>
  <c r="L28" i="3"/>
  <c r="J28" i="3"/>
  <c r="H28" i="3"/>
  <c r="F28" i="3"/>
  <c r="E28" i="3"/>
  <c r="AG27" i="3"/>
  <c r="R27" i="3"/>
  <c r="S27" i="3" s="1"/>
  <c r="O27" i="3"/>
  <c r="L27" i="3"/>
  <c r="J27" i="3"/>
  <c r="H27" i="3"/>
  <c r="E27" i="3"/>
  <c r="F27" i="3" s="1"/>
  <c r="AG26" i="3"/>
  <c r="R26" i="3"/>
  <c r="O26" i="3"/>
  <c r="L26" i="3"/>
  <c r="J26" i="3"/>
  <c r="AE26" i="3" s="1"/>
  <c r="AF26" i="3" s="1"/>
  <c r="H26" i="3"/>
  <c r="F26" i="3"/>
  <c r="E26" i="3"/>
  <c r="AG25" i="3"/>
  <c r="R25" i="3"/>
  <c r="O25" i="3"/>
  <c r="L25" i="3"/>
  <c r="J25" i="3"/>
  <c r="H25" i="3"/>
  <c r="E25" i="3"/>
  <c r="AG24" i="3"/>
  <c r="AF24" i="3"/>
  <c r="AE24" i="3"/>
  <c r="AG23" i="3"/>
  <c r="R23" i="3"/>
  <c r="S23" i="3" s="1"/>
  <c r="O23" i="3"/>
  <c r="P23" i="3" s="1"/>
  <c r="L23" i="3"/>
  <c r="J23" i="3"/>
  <c r="AE23" i="3" s="1"/>
  <c r="AF23" i="3" s="1"/>
  <c r="H23" i="3"/>
  <c r="F23" i="3"/>
  <c r="E23" i="3"/>
  <c r="AG22" i="3"/>
  <c r="R22" i="3"/>
  <c r="S22" i="3" s="1"/>
  <c r="O22" i="3"/>
  <c r="L22" i="3"/>
  <c r="J22" i="3"/>
  <c r="H22" i="3"/>
  <c r="E22" i="3"/>
  <c r="AG21" i="3"/>
  <c r="R21" i="3"/>
  <c r="S21" i="3" s="1"/>
  <c r="O21" i="3"/>
  <c r="L21" i="3"/>
  <c r="J21" i="3"/>
  <c r="H21" i="3"/>
  <c r="E21" i="3"/>
  <c r="AG20" i="3"/>
  <c r="AE20" i="3"/>
  <c r="AF20" i="3" s="1"/>
  <c r="AG19" i="3"/>
  <c r="R19" i="3"/>
  <c r="O19" i="3"/>
  <c r="L19" i="3"/>
  <c r="J19" i="3"/>
  <c r="H19" i="3"/>
  <c r="E19" i="3"/>
  <c r="F19" i="3" s="1"/>
  <c r="AG18" i="3"/>
  <c r="R18" i="3"/>
  <c r="O18" i="3"/>
  <c r="L18" i="3"/>
  <c r="J18" i="3"/>
  <c r="AE18" i="3" s="1"/>
  <c r="AF18" i="3" s="1"/>
  <c r="H18" i="3"/>
  <c r="E18" i="3"/>
  <c r="F18" i="3" s="1"/>
  <c r="AG17" i="3"/>
  <c r="R17" i="3"/>
  <c r="O17" i="3"/>
  <c r="L17" i="3"/>
  <c r="J17" i="3"/>
  <c r="AE17" i="3" s="1"/>
  <c r="AF17" i="3" s="1"/>
  <c r="H17" i="3"/>
  <c r="E17" i="3"/>
  <c r="AG16" i="3"/>
  <c r="R16" i="3"/>
  <c r="Q16" i="3"/>
  <c r="P16" i="3"/>
  <c r="O16" i="3"/>
  <c r="L16" i="3"/>
  <c r="J16" i="3"/>
  <c r="H16" i="3"/>
  <c r="E16" i="3"/>
  <c r="F16" i="3" s="1"/>
  <c r="AG15" i="3"/>
  <c r="R15" i="3"/>
  <c r="O15" i="3"/>
  <c r="L15" i="3"/>
  <c r="J15" i="3"/>
  <c r="H15" i="3"/>
  <c r="E15" i="3"/>
  <c r="F15" i="3" s="1"/>
  <c r="AG14" i="3"/>
  <c r="R14" i="3"/>
  <c r="O14" i="3"/>
  <c r="L14" i="3"/>
  <c r="J14" i="3"/>
  <c r="H14" i="3"/>
  <c r="E14" i="3"/>
  <c r="AG13" i="3"/>
  <c r="R13" i="3"/>
  <c r="O13" i="3"/>
  <c r="L13" i="3"/>
  <c r="J13" i="3"/>
  <c r="H13" i="3"/>
  <c r="E13" i="3"/>
  <c r="F13" i="3" s="1"/>
  <c r="AG12" i="3"/>
  <c r="R12" i="3"/>
  <c r="S12" i="3" s="1"/>
  <c r="O12" i="3"/>
  <c r="L12" i="3"/>
  <c r="J12" i="3"/>
  <c r="H12" i="3"/>
  <c r="AE12" i="3" s="1"/>
  <c r="E12" i="3"/>
  <c r="AG11" i="3"/>
  <c r="R11" i="3"/>
  <c r="O11" i="3"/>
  <c r="L11" i="3"/>
  <c r="J11" i="3"/>
  <c r="H11" i="3"/>
  <c r="F11" i="3"/>
  <c r="E11" i="3"/>
  <c r="AG10" i="3"/>
  <c r="R10" i="3"/>
  <c r="S10" i="3" s="1"/>
  <c r="O10" i="3"/>
  <c r="L10" i="3"/>
  <c r="J10" i="3"/>
  <c r="AE10" i="3" s="1"/>
  <c r="AF10" i="3" s="1"/>
  <c r="H10" i="3"/>
  <c r="E10" i="3"/>
  <c r="F10" i="3" s="1"/>
  <c r="AG9" i="3"/>
  <c r="R9" i="3"/>
  <c r="O9" i="3"/>
  <c r="L9" i="3"/>
  <c r="J9" i="3"/>
  <c r="H9" i="3"/>
  <c r="F9" i="3"/>
  <c r="E9" i="3"/>
  <c r="AG8" i="3"/>
  <c r="R8" i="3"/>
  <c r="O8" i="3"/>
  <c r="L8" i="3"/>
  <c r="J8" i="3"/>
  <c r="H8" i="3"/>
  <c r="E8" i="3"/>
  <c r="AG7" i="3"/>
  <c r="R7" i="3"/>
  <c r="P7" i="3"/>
  <c r="O7" i="3"/>
  <c r="L7" i="3"/>
  <c r="J7" i="3"/>
  <c r="H7" i="3"/>
  <c r="E7" i="3"/>
  <c r="AG6" i="3"/>
  <c r="S6" i="3"/>
  <c r="R6" i="3"/>
  <c r="O6" i="3"/>
  <c r="P6" i="3" s="1"/>
  <c r="L6" i="3"/>
  <c r="J6" i="3"/>
  <c r="H6" i="3"/>
  <c r="E6" i="3"/>
  <c r="AG5" i="3"/>
  <c r="R5" i="3"/>
  <c r="O5" i="3"/>
  <c r="L5" i="3"/>
  <c r="J5" i="3"/>
  <c r="H5" i="3"/>
  <c r="E5" i="3"/>
  <c r="R1" i="3"/>
  <c r="AG59" i="2"/>
  <c r="AE59" i="2"/>
  <c r="AF59" i="2" s="1"/>
  <c r="AG58" i="2"/>
  <c r="AE58" i="2"/>
  <c r="AF58" i="2" s="1"/>
  <c r="AG57" i="2"/>
  <c r="AF57" i="2"/>
  <c r="AE57" i="2"/>
  <c r="AG56" i="2"/>
  <c r="AE56" i="2"/>
  <c r="AF56" i="2" s="1"/>
  <c r="AG55" i="2"/>
  <c r="AE55" i="2"/>
  <c r="AF55" i="2" s="1"/>
  <c r="AG54" i="2"/>
  <c r="V54" i="2"/>
  <c r="R54" i="2"/>
  <c r="O54" i="2"/>
  <c r="N54" i="2"/>
  <c r="M54" i="2"/>
  <c r="L54" i="2"/>
  <c r="J54" i="2"/>
  <c r="AE54" i="2" s="1"/>
  <c r="AF54" i="2" s="1"/>
  <c r="H54" i="2"/>
  <c r="G54" i="2"/>
  <c r="E54" i="2"/>
  <c r="F54" i="2" s="1"/>
  <c r="AG53" i="2"/>
  <c r="V53" i="2"/>
  <c r="T53" i="2"/>
  <c r="R53" i="2"/>
  <c r="S53" i="2" s="1"/>
  <c r="O53" i="2"/>
  <c r="P53" i="2" s="1"/>
  <c r="N53" i="2"/>
  <c r="L53" i="2"/>
  <c r="J53" i="2"/>
  <c r="H53" i="2"/>
  <c r="M53" i="2" s="1"/>
  <c r="G53" i="2"/>
  <c r="F53" i="2"/>
  <c r="E53" i="2"/>
  <c r="AG52" i="2"/>
  <c r="V52" i="2"/>
  <c r="S52" i="2"/>
  <c r="R52" i="2"/>
  <c r="T52" i="2" s="1"/>
  <c r="O52" i="2"/>
  <c r="N52" i="2"/>
  <c r="M52" i="2"/>
  <c r="L52" i="2"/>
  <c r="J52" i="2"/>
  <c r="AE52" i="2" s="1"/>
  <c r="AF52" i="2" s="1"/>
  <c r="H52" i="2"/>
  <c r="E52" i="2"/>
  <c r="AG51" i="2"/>
  <c r="V51" i="2"/>
  <c r="R51" i="2"/>
  <c r="P51" i="2"/>
  <c r="O51" i="2"/>
  <c r="Q51" i="2" s="1"/>
  <c r="N51" i="2"/>
  <c r="L51" i="2"/>
  <c r="J51" i="2"/>
  <c r="H51" i="2"/>
  <c r="F51" i="2"/>
  <c r="E51" i="2"/>
  <c r="G51" i="2" s="1"/>
  <c r="AG50" i="2"/>
  <c r="V50" i="2"/>
  <c r="S50" i="2"/>
  <c r="R50" i="2"/>
  <c r="T50" i="2" s="1"/>
  <c r="Q50" i="2"/>
  <c r="O50" i="2"/>
  <c r="P50" i="2" s="1"/>
  <c r="N50" i="2"/>
  <c r="L50" i="2"/>
  <c r="J50" i="2"/>
  <c r="H50" i="2"/>
  <c r="M50" i="2" s="1"/>
  <c r="E50" i="2"/>
  <c r="AG49" i="2"/>
  <c r="V49" i="2"/>
  <c r="R49" i="2"/>
  <c r="Q49" i="2"/>
  <c r="P49" i="2"/>
  <c r="O49" i="2"/>
  <c r="N49" i="2"/>
  <c r="L49" i="2"/>
  <c r="J49" i="2"/>
  <c r="H49" i="2"/>
  <c r="M49" i="2" s="1"/>
  <c r="E49" i="2"/>
  <c r="F49" i="2" s="1"/>
  <c r="AG48" i="2"/>
  <c r="V48" i="2"/>
  <c r="T48" i="2"/>
  <c r="S48" i="2"/>
  <c r="R48" i="2"/>
  <c r="O48" i="2"/>
  <c r="P48" i="2" s="1"/>
  <c r="N48" i="2"/>
  <c r="M48" i="2"/>
  <c r="L48" i="2"/>
  <c r="J48" i="2"/>
  <c r="AE48" i="2" s="1"/>
  <c r="AF48" i="2" s="1"/>
  <c r="H48" i="2"/>
  <c r="G48" i="2"/>
  <c r="E48" i="2"/>
  <c r="F48" i="2" s="1"/>
  <c r="AG47" i="2"/>
  <c r="V47" i="2"/>
  <c r="R47" i="2"/>
  <c r="S47" i="2" s="1"/>
  <c r="O47" i="2"/>
  <c r="N47" i="2"/>
  <c r="L47" i="2"/>
  <c r="J47" i="2"/>
  <c r="H47" i="2"/>
  <c r="E47" i="2"/>
  <c r="AG46" i="2"/>
  <c r="V46" i="2"/>
  <c r="R46" i="2"/>
  <c r="O46" i="2"/>
  <c r="P46" i="2" s="1"/>
  <c r="N46" i="2"/>
  <c r="L46" i="2"/>
  <c r="J46" i="2"/>
  <c r="H46" i="2"/>
  <c r="M46" i="2" s="1"/>
  <c r="E46" i="2"/>
  <c r="AG45" i="2"/>
  <c r="V45" i="2"/>
  <c r="R45" i="2"/>
  <c r="S45" i="2" s="1"/>
  <c r="O45" i="2"/>
  <c r="P45" i="2" s="1"/>
  <c r="N45" i="2"/>
  <c r="L45" i="2"/>
  <c r="J45" i="2"/>
  <c r="H45" i="2"/>
  <c r="G45" i="2"/>
  <c r="F45" i="2"/>
  <c r="E45" i="2"/>
  <c r="AG44" i="2"/>
  <c r="V44" i="2"/>
  <c r="S44" i="2"/>
  <c r="R44" i="2"/>
  <c r="T44" i="2" s="1"/>
  <c r="Q44" i="2"/>
  <c r="O44" i="2"/>
  <c r="P44" i="2" s="1"/>
  <c r="N44" i="2"/>
  <c r="L44" i="2"/>
  <c r="J44" i="2"/>
  <c r="H44" i="2"/>
  <c r="E44" i="2"/>
  <c r="F44" i="2" s="1"/>
  <c r="AG43" i="2"/>
  <c r="V43" i="2"/>
  <c r="T43" i="2"/>
  <c r="R43" i="2"/>
  <c r="S43" i="2" s="1"/>
  <c r="P43" i="2"/>
  <c r="O43" i="2"/>
  <c r="Q43" i="2" s="1"/>
  <c r="N43" i="2"/>
  <c r="L43" i="2"/>
  <c r="J43" i="2"/>
  <c r="H43" i="2"/>
  <c r="F43" i="2"/>
  <c r="E43" i="2"/>
  <c r="G43" i="2" s="1"/>
  <c r="AG42" i="2"/>
  <c r="V42" i="2"/>
  <c r="S42" i="2"/>
  <c r="R42" i="2"/>
  <c r="T42" i="2" s="1"/>
  <c r="Q42" i="2"/>
  <c r="O42" i="2"/>
  <c r="P42" i="2" s="1"/>
  <c r="N42" i="2"/>
  <c r="L42" i="2"/>
  <c r="J42" i="2"/>
  <c r="H42" i="2"/>
  <c r="M42" i="2" s="1"/>
  <c r="E42" i="2"/>
  <c r="F42" i="2" s="1"/>
  <c r="AG41" i="2"/>
  <c r="V41" i="2"/>
  <c r="T41" i="2"/>
  <c r="R41" i="2"/>
  <c r="S41" i="2" s="1"/>
  <c r="Q41" i="2"/>
  <c r="O41" i="2"/>
  <c r="P41" i="2" s="1"/>
  <c r="N41" i="2"/>
  <c r="L41" i="2"/>
  <c r="J41" i="2"/>
  <c r="H41" i="2"/>
  <c r="G41" i="2"/>
  <c r="F41" i="2"/>
  <c r="E41" i="2"/>
  <c r="AG40" i="2"/>
  <c r="V40" i="2"/>
  <c r="T40" i="2"/>
  <c r="R40" i="2"/>
  <c r="S40" i="2" s="1"/>
  <c r="O40" i="2"/>
  <c r="P40" i="2" s="1"/>
  <c r="N40" i="2"/>
  <c r="L40" i="2"/>
  <c r="J40" i="2"/>
  <c r="H40" i="2"/>
  <c r="M40" i="2" s="1"/>
  <c r="E40" i="2"/>
  <c r="AG39" i="2"/>
  <c r="V39" i="2"/>
  <c r="R39" i="2"/>
  <c r="S39" i="2" s="1"/>
  <c r="P39" i="2"/>
  <c r="O39" i="2"/>
  <c r="Q39" i="2" s="1"/>
  <c r="N39" i="2"/>
  <c r="L39" i="2"/>
  <c r="J39" i="2"/>
  <c r="H39" i="2"/>
  <c r="F39" i="2"/>
  <c r="E39" i="2"/>
  <c r="G39" i="2" s="1"/>
  <c r="AG38" i="2"/>
  <c r="V38" i="2"/>
  <c r="R38" i="2"/>
  <c r="O38" i="2"/>
  <c r="P38" i="2" s="1"/>
  <c r="N38" i="2"/>
  <c r="L38" i="2"/>
  <c r="J38" i="2"/>
  <c r="H38" i="2"/>
  <c r="E38" i="2"/>
  <c r="AG37" i="2"/>
  <c r="V37" i="2"/>
  <c r="R37" i="2"/>
  <c r="Q37" i="2"/>
  <c r="P37" i="2"/>
  <c r="O37" i="2"/>
  <c r="N37" i="2"/>
  <c r="L37" i="2"/>
  <c r="J37" i="2"/>
  <c r="H37" i="2"/>
  <c r="M37" i="2" s="1"/>
  <c r="G37" i="2"/>
  <c r="F37" i="2"/>
  <c r="E37" i="2"/>
  <c r="AG36" i="2"/>
  <c r="V36" i="2"/>
  <c r="T36" i="2"/>
  <c r="R36" i="2"/>
  <c r="S36" i="2" s="1"/>
  <c r="O36" i="2"/>
  <c r="N36" i="2"/>
  <c r="M36" i="2"/>
  <c r="L36" i="2"/>
  <c r="J36" i="2"/>
  <c r="AE36" i="2" s="1"/>
  <c r="AF36" i="2" s="1"/>
  <c r="H36" i="2"/>
  <c r="F36" i="2"/>
  <c r="E36" i="2"/>
  <c r="G36" i="2" s="1"/>
  <c r="AG35" i="2"/>
  <c r="V35" i="2"/>
  <c r="R35" i="2"/>
  <c r="S35" i="2" s="1"/>
  <c r="O35" i="2"/>
  <c r="Q35" i="2" s="1"/>
  <c r="N35" i="2"/>
  <c r="L35" i="2"/>
  <c r="J35" i="2"/>
  <c r="H35" i="2"/>
  <c r="M35" i="2" s="1"/>
  <c r="E35" i="2"/>
  <c r="G35" i="2" s="1"/>
  <c r="AG34" i="2"/>
  <c r="V34" i="2"/>
  <c r="R34" i="2"/>
  <c r="T34" i="2" s="1"/>
  <c r="O34" i="2"/>
  <c r="P34" i="2" s="1"/>
  <c r="N34" i="2"/>
  <c r="M34" i="2"/>
  <c r="L34" i="2"/>
  <c r="J34" i="2"/>
  <c r="AE34" i="2" s="1"/>
  <c r="AF34" i="2" s="1"/>
  <c r="H34" i="2"/>
  <c r="G34" i="2"/>
  <c r="E34" i="2"/>
  <c r="F34" i="2" s="1"/>
  <c r="AG33" i="2"/>
  <c r="V33" i="2"/>
  <c r="T33" i="2"/>
  <c r="R33" i="2"/>
  <c r="S33" i="2" s="1"/>
  <c r="Q33" i="2"/>
  <c r="O33" i="2"/>
  <c r="P33" i="2" s="1"/>
  <c r="N33" i="2"/>
  <c r="M33" i="2"/>
  <c r="L33" i="2"/>
  <c r="J33" i="2"/>
  <c r="H33" i="2"/>
  <c r="G33" i="2"/>
  <c r="E33" i="2"/>
  <c r="F33" i="2" s="1"/>
  <c r="AG32" i="2"/>
  <c r="V32" i="2"/>
  <c r="S32" i="2"/>
  <c r="R32" i="2"/>
  <c r="T32" i="2" s="1"/>
  <c r="O32" i="2"/>
  <c r="P32" i="2" s="1"/>
  <c r="N32" i="2"/>
  <c r="M32" i="2"/>
  <c r="L32" i="2"/>
  <c r="J32" i="2"/>
  <c r="AE32" i="2" s="1"/>
  <c r="AF32" i="2" s="1"/>
  <c r="H32" i="2"/>
  <c r="G32" i="2"/>
  <c r="E32" i="2"/>
  <c r="F32" i="2" s="1"/>
  <c r="AG31" i="2"/>
  <c r="V31" i="2"/>
  <c r="R31" i="2"/>
  <c r="O31" i="2"/>
  <c r="Q31" i="2" s="1"/>
  <c r="N31" i="2"/>
  <c r="L31" i="2"/>
  <c r="J31" i="2"/>
  <c r="H31" i="2"/>
  <c r="M31" i="2" s="1"/>
  <c r="E31" i="2"/>
  <c r="G31" i="2" s="1"/>
  <c r="AG30" i="2"/>
  <c r="V30" i="2"/>
  <c r="R30" i="2"/>
  <c r="O30" i="2"/>
  <c r="N30" i="2"/>
  <c r="L30" i="2"/>
  <c r="J30" i="2"/>
  <c r="H30" i="2"/>
  <c r="M30" i="2" s="1"/>
  <c r="E30" i="2"/>
  <c r="AG29" i="2"/>
  <c r="V29" i="2"/>
  <c r="R29" i="2"/>
  <c r="O29" i="2"/>
  <c r="P29" i="2" s="1"/>
  <c r="N29" i="2"/>
  <c r="L29" i="2"/>
  <c r="J29" i="2"/>
  <c r="H29" i="2"/>
  <c r="M29" i="2" s="1"/>
  <c r="E29" i="2"/>
  <c r="F29" i="2" s="1"/>
  <c r="AG28" i="2"/>
  <c r="R28" i="2"/>
  <c r="S28" i="2" s="1"/>
  <c r="O28" i="2"/>
  <c r="L28" i="2"/>
  <c r="J28" i="2"/>
  <c r="H28" i="2"/>
  <c r="F28" i="2"/>
  <c r="E28" i="2"/>
  <c r="AG27" i="2"/>
  <c r="R27" i="2"/>
  <c r="S27" i="2" s="1"/>
  <c r="O27" i="2"/>
  <c r="L27" i="2"/>
  <c r="J27" i="2"/>
  <c r="H27" i="2"/>
  <c r="E27" i="2"/>
  <c r="F27" i="2" s="1"/>
  <c r="AG26" i="2"/>
  <c r="AE26" i="2"/>
  <c r="AF26" i="2" s="1"/>
  <c r="AG25" i="2"/>
  <c r="AE25" i="2"/>
  <c r="AF25" i="2" s="1"/>
  <c r="AG24" i="2"/>
  <c r="AF24" i="2"/>
  <c r="AE24" i="2"/>
  <c r="E24" i="2"/>
  <c r="F24" i="2" s="1"/>
  <c r="U24" i="2" s="1"/>
  <c r="AG23" i="2"/>
  <c r="R23" i="2"/>
  <c r="S23" i="2" s="1"/>
  <c r="O23" i="2"/>
  <c r="L23" i="2"/>
  <c r="J23" i="2"/>
  <c r="H23" i="2"/>
  <c r="E23" i="2"/>
  <c r="F23" i="2" s="1"/>
  <c r="AG22" i="2"/>
  <c r="S22" i="2"/>
  <c r="R22" i="2"/>
  <c r="O22" i="2"/>
  <c r="P22" i="2" s="1"/>
  <c r="L22" i="2"/>
  <c r="J22" i="2"/>
  <c r="AE22" i="2" s="1"/>
  <c r="H22" i="2"/>
  <c r="E22" i="2"/>
  <c r="F22" i="2" s="1"/>
  <c r="AG21" i="2"/>
  <c r="R21" i="2"/>
  <c r="S21" i="2" s="1"/>
  <c r="O21" i="2"/>
  <c r="L21" i="2"/>
  <c r="J21" i="2"/>
  <c r="H21" i="2"/>
  <c r="F21" i="2"/>
  <c r="E21" i="2"/>
  <c r="AG20" i="2"/>
  <c r="R20" i="2"/>
  <c r="O20" i="2"/>
  <c r="P20" i="2" s="1"/>
  <c r="L20" i="2"/>
  <c r="J20" i="2"/>
  <c r="H20" i="2"/>
  <c r="E20" i="2"/>
  <c r="F20" i="2" s="1"/>
  <c r="AG19" i="2"/>
  <c r="R19" i="2"/>
  <c r="P19" i="2"/>
  <c r="O19" i="2"/>
  <c r="L19" i="2"/>
  <c r="J19" i="2"/>
  <c r="H19" i="2"/>
  <c r="E19" i="2"/>
  <c r="F19" i="2" s="1"/>
  <c r="AG18" i="2"/>
  <c r="S18" i="2"/>
  <c r="R18" i="2"/>
  <c r="O18" i="2"/>
  <c r="P18" i="2" s="1"/>
  <c r="L18" i="2"/>
  <c r="J18" i="2"/>
  <c r="H18" i="2"/>
  <c r="E18" i="2"/>
  <c r="F18" i="2" s="1"/>
  <c r="AG17" i="2"/>
  <c r="R17" i="2"/>
  <c r="O17" i="2"/>
  <c r="L17" i="2"/>
  <c r="J17" i="2"/>
  <c r="H17" i="2"/>
  <c r="F17" i="2"/>
  <c r="E17" i="2"/>
  <c r="AG16" i="2"/>
  <c r="R16" i="2"/>
  <c r="O16" i="2"/>
  <c r="L16" i="2"/>
  <c r="J16" i="2"/>
  <c r="H16" i="2"/>
  <c r="E16" i="2"/>
  <c r="F16" i="2" s="1"/>
  <c r="AG15" i="2"/>
  <c r="R15" i="2"/>
  <c r="S15" i="2" s="1"/>
  <c r="P15" i="2"/>
  <c r="O15" i="2"/>
  <c r="L15" i="2"/>
  <c r="J15" i="2"/>
  <c r="H15" i="2"/>
  <c r="AE15" i="2" s="1"/>
  <c r="AF15" i="2" s="1"/>
  <c r="F15" i="2"/>
  <c r="E15" i="2"/>
  <c r="AG14" i="2"/>
  <c r="S14" i="2"/>
  <c r="R14" i="2"/>
  <c r="O14" i="2"/>
  <c r="L14" i="2"/>
  <c r="J14" i="2"/>
  <c r="AE14" i="2" s="1"/>
  <c r="H14" i="2"/>
  <c r="E14" i="2"/>
  <c r="F14" i="2" s="1"/>
  <c r="AG13" i="2"/>
  <c r="R13" i="2"/>
  <c r="S13" i="2" s="1"/>
  <c r="P13" i="2"/>
  <c r="L13" i="2"/>
  <c r="J13" i="2"/>
  <c r="H13" i="2"/>
  <c r="AE13" i="2" s="1"/>
  <c r="E13" i="2"/>
  <c r="F13" i="2" s="1"/>
  <c r="AG12" i="2"/>
  <c r="R12" i="2"/>
  <c r="S12" i="2" s="1"/>
  <c r="P12" i="2"/>
  <c r="O12" i="2"/>
  <c r="L12" i="2"/>
  <c r="J12" i="2"/>
  <c r="H12" i="2"/>
  <c r="AE12" i="2" s="1"/>
  <c r="AF12" i="2" s="1"/>
  <c r="F12" i="2"/>
  <c r="E12" i="2"/>
  <c r="AG11" i="2"/>
  <c r="R11" i="2"/>
  <c r="O11" i="2"/>
  <c r="P11" i="2" s="1"/>
  <c r="L11" i="2"/>
  <c r="J11" i="2"/>
  <c r="H11" i="2"/>
  <c r="E11" i="2"/>
  <c r="F11" i="2" s="1"/>
  <c r="AG10" i="2"/>
  <c r="R10" i="2"/>
  <c r="S10" i="2" s="1"/>
  <c r="O10" i="2"/>
  <c r="L10" i="2"/>
  <c r="J10" i="2"/>
  <c r="H10" i="2"/>
  <c r="F10" i="2"/>
  <c r="E10" i="2"/>
  <c r="AG9" i="2"/>
  <c r="R9" i="2"/>
  <c r="O9" i="2"/>
  <c r="P9" i="2" s="1"/>
  <c r="L9" i="2"/>
  <c r="J9" i="2"/>
  <c r="H9" i="2"/>
  <c r="E9" i="2"/>
  <c r="F9" i="2" s="1"/>
  <c r="AG8" i="2"/>
  <c r="R8" i="2"/>
  <c r="S8" i="2" s="1"/>
  <c r="P8" i="2"/>
  <c r="O8" i="2"/>
  <c r="L8" i="2"/>
  <c r="J8" i="2"/>
  <c r="H8" i="2"/>
  <c r="AE8" i="2" s="1"/>
  <c r="AF8" i="2" s="1"/>
  <c r="F8" i="2"/>
  <c r="E8" i="2"/>
  <c r="AG7" i="2"/>
  <c r="R7" i="2"/>
  <c r="T6" i="2" s="1"/>
  <c r="O7" i="2"/>
  <c r="L7" i="2"/>
  <c r="J7" i="2"/>
  <c r="AE7" i="2" s="1"/>
  <c r="H7" i="2"/>
  <c r="E7" i="2"/>
  <c r="F7" i="2" s="1"/>
  <c r="AG6" i="2"/>
  <c r="R6" i="2"/>
  <c r="N6" i="2"/>
  <c r="L6" i="2"/>
  <c r="J6" i="2"/>
  <c r="H6" i="2"/>
  <c r="E6" i="2"/>
  <c r="F6" i="2" s="1"/>
  <c r="AG5" i="2"/>
  <c r="S5" i="2"/>
  <c r="R5" i="2"/>
  <c r="Q5" i="2"/>
  <c r="O5" i="2"/>
  <c r="L5" i="2"/>
  <c r="J5" i="2"/>
  <c r="H5" i="2"/>
  <c r="E5" i="2"/>
  <c r="AI5" i="2" s="1"/>
  <c r="R1" i="2"/>
  <c r="AE29" i="1"/>
  <c r="AE28" i="1"/>
  <c r="T28" i="1"/>
  <c r="Q28" i="1"/>
  <c r="P28" i="1"/>
  <c r="M28" i="1"/>
  <c r="V28" i="1" s="1"/>
  <c r="G28" i="1"/>
  <c r="F28" i="1"/>
  <c r="AE27" i="1"/>
  <c r="T27" i="1"/>
  <c r="Q27" i="1"/>
  <c r="M27" i="1"/>
  <c r="V27" i="1" s="1"/>
  <c r="G27" i="1"/>
  <c r="F27" i="1"/>
  <c r="AE26" i="1"/>
  <c r="T26" i="1"/>
  <c r="Q26" i="1"/>
  <c r="P26" i="1"/>
  <c r="M26" i="1"/>
  <c r="V26" i="1" s="1"/>
  <c r="G26" i="1"/>
  <c r="F26" i="1"/>
  <c r="AE25" i="1"/>
  <c r="M25" i="1" s="1"/>
  <c r="V25" i="1" s="1"/>
  <c r="T25" i="1"/>
  <c r="Q25" i="1"/>
  <c r="P25" i="1"/>
  <c r="G25" i="1"/>
  <c r="F25" i="1"/>
  <c r="AE24" i="1"/>
  <c r="T24" i="1"/>
  <c r="S24" i="1"/>
  <c r="Q24" i="1"/>
  <c r="M24" i="1"/>
  <c r="V24" i="1" s="1"/>
  <c r="G24" i="1"/>
  <c r="F24" i="1"/>
  <c r="AE23" i="1"/>
  <c r="T23" i="1"/>
  <c r="S23" i="1"/>
  <c r="Q23" i="1"/>
  <c r="P23" i="1"/>
  <c r="N23" i="1"/>
  <c r="M23" i="1"/>
  <c r="V23" i="1" s="1"/>
  <c r="G23" i="1"/>
  <c r="F23" i="1"/>
  <c r="AE22" i="1"/>
  <c r="T22" i="1"/>
  <c r="Q22" i="1"/>
  <c r="P22" i="1"/>
  <c r="M22" i="1"/>
  <c r="V22" i="1" s="1"/>
  <c r="G22" i="1"/>
  <c r="F22" i="1"/>
  <c r="AE21" i="1"/>
  <c r="T21" i="1"/>
  <c r="Q21" i="1"/>
  <c r="M21" i="1"/>
  <c r="V21" i="1" s="1"/>
  <c r="G21" i="1"/>
  <c r="F21" i="1"/>
  <c r="AE20" i="1"/>
  <c r="T20" i="1"/>
  <c r="Q20" i="1"/>
  <c r="M20" i="1"/>
  <c r="V20" i="1" s="1"/>
  <c r="G20" i="1"/>
  <c r="F20" i="1"/>
  <c r="AE19" i="1"/>
  <c r="M19" i="1" s="1"/>
  <c r="V19" i="1" s="1"/>
  <c r="T19" i="1"/>
  <c r="Q19" i="1"/>
  <c r="G19" i="1"/>
  <c r="F19" i="1"/>
  <c r="AE18" i="1"/>
  <c r="M18" i="1" s="1"/>
  <c r="V18" i="1" s="1"/>
  <c r="T18" i="1"/>
  <c r="Q18" i="1"/>
  <c r="P18" i="1"/>
  <c r="G18" i="1"/>
  <c r="F18" i="1"/>
  <c r="AE17" i="1"/>
  <c r="T17" i="1"/>
  <c r="S17" i="1"/>
  <c r="Q17" i="1"/>
  <c r="M17" i="1"/>
  <c r="V17" i="1" s="1"/>
  <c r="G17" i="1"/>
  <c r="F17" i="1"/>
  <c r="AE16" i="1"/>
  <c r="M16" i="1" s="1"/>
  <c r="V16" i="1" s="1"/>
  <c r="T16" i="1"/>
  <c r="Q16" i="1"/>
  <c r="P16" i="1"/>
  <c r="G16" i="1"/>
  <c r="F16" i="1"/>
  <c r="AE15" i="1"/>
  <c r="T15" i="1"/>
  <c r="Q15" i="1"/>
  <c r="P15" i="1"/>
  <c r="M15" i="1"/>
  <c r="V15" i="1" s="1"/>
  <c r="G15" i="1"/>
  <c r="F15" i="1"/>
  <c r="AE14" i="1"/>
  <c r="T14" i="1"/>
  <c r="Q14" i="1"/>
  <c r="M14" i="1"/>
  <c r="V14" i="1" s="1"/>
  <c r="G14" i="1"/>
  <c r="F14" i="1"/>
  <c r="AE13" i="1"/>
  <c r="T13" i="1"/>
  <c r="Q13" i="1"/>
  <c r="P13" i="1"/>
  <c r="M13" i="1"/>
  <c r="V13" i="1" s="1"/>
  <c r="G13" i="1"/>
  <c r="F13" i="1"/>
  <c r="AE12" i="1"/>
  <c r="V12" i="1"/>
  <c r="T12" i="1"/>
  <c r="Q12" i="1"/>
  <c r="M12" i="1"/>
  <c r="G12" i="1"/>
  <c r="F12" i="1"/>
  <c r="AE11" i="1"/>
  <c r="T11" i="1"/>
  <c r="Q11" i="1"/>
  <c r="P11" i="1"/>
  <c r="M11" i="1"/>
  <c r="V11" i="1" s="1"/>
  <c r="G11" i="1"/>
  <c r="F11" i="1"/>
  <c r="AE10" i="1"/>
  <c r="M10" i="1" s="1"/>
  <c r="V10" i="1" s="1"/>
  <c r="T10" i="1"/>
  <c r="Q10" i="1"/>
  <c r="P10" i="1"/>
  <c r="G10" i="1"/>
  <c r="F10" i="1"/>
  <c r="AE9" i="1"/>
  <c r="N9" i="1" s="1"/>
  <c r="T9" i="1"/>
  <c r="Q9" i="1"/>
  <c r="P9" i="1"/>
  <c r="M9" i="1"/>
  <c r="V9" i="1" s="1"/>
  <c r="G9" i="1"/>
  <c r="F9" i="1"/>
  <c r="AE8" i="1"/>
  <c r="T8" i="1"/>
  <c r="Q8" i="1"/>
  <c r="M8" i="1"/>
  <c r="V8" i="1" s="1"/>
  <c r="G8" i="1"/>
  <c r="F8" i="1"/>
  <c r="AE7" i="1"/>
  <c r="T7" i="1"/>
  <c r="S7" i="1"/>
  <c r="Q7" i="1"/>
  <c r="P7" i="1"/>
  <c r="M7" i="1"/>
  <c r="V7" i="1" s="1"/>
  <c r="G7" i="1"/>
  <c r="F7" i="1"/>
  <c r="AE6" i="1"/>
  <c r="T6" i="1"/>
  <c r="S6" i="1"/>
  <c r="Q6" i="1"/>
  <c r="M6" i="1"/>
  <c r="V6" i="1" s="1"/>
  <c r="G6" i="1"/>
  <c r="F6" i="1"/>
  <c r="AE5" i="1"/>
  <c r="T5" i="1"/>
  <c r="S5" i="1"/>
  <c r="Q5" i="1"/>
  <c r="P5" i="1"/>
  <c r="N5" i="1"/>
  <c r="M5" i="1"/>
  <c r="V5" i="1" s="1"/>
  <c r="G5" i="1"/>
  <c r="F5" i="1"/>
  <c r="T29" i="2" l="1"/>
  <c r="S29" i="2"/>
  <c r="Q30" i="2"/>
  <c r="P30" i="2"/>
  <c r="F40" i="2"/>
  <c r="U40" i="2" s="1"/>
  <c r="G40" i="2"/>
  <c r="Q46" i="3"/>
  <c r="P46" i="3"/>
  <c r="Q52" i="3"/>
  <c r="P52" i="3"/>
  <c r="T49" i="4"/>
  <c r="S49" i="4"/>
  <c r="F50" i="2"/>
  <c r="U50" i="2" s="1"/>
  <c r="G50" i="2"/>
  <c r="F6" i="3"/>
  <c r="G6" i="3"/>
  <c r="M14" i="3"/>
  <c r="AE32" i="3"/>
  <c r="AF32" i="3" s="1"/>
  <c r="M32" i="3"/>
  <c r="T51" i="3"/>
  <c r="S51" i="3"/>
  <c r="U51" i="3" s="1"/>
  <c r="U5" i="1"/>
  <c r="N20" i="1"/>
  <c r="N7" i="1"/>
  <c r="N8" i="1"/>
  <c r="N13" i="1"/>
  <c r="N22" i="1"/>
  <c r="N26" i="1"/>
  <c r="AE5" i="2"/>
  <c r="M5" i="2" s="1"/>
  <c r="T21" i="2"/>
  <c r="G6" i="2"/>
  <c r="Q21" i="2"/>
  <c r="P21" i="2"/>
  <c r="AE23" i="2"/>
  <c r="AF23" i="2" s="1"/>
  <c r="S30" i="2"/>
  <c r="T30" i="2"/>
  <c r="U32" i="2"/>
  <c r="Q32" i="2"/>
  <c r="S37" i="2"/>
  <c r="U37" i="2" s="1"/>
  <c r="T37" i="2"/>
  <c r="M38" i="2"/>
  <c r="AE38" i="2"/>
  <c r="AF38" i="2" s="1"/>
  <c r="Q45" i="2"/>
  <c r="F46" i="2"/>
  <c r="U46" i="2" s="1"/>
  <c r="G46" i="2"/>
  <c r="G49" i="2"/>
  <c r="S49" i="2"/>
  <c r="T49" i="2"/>
  <c r="Q53" i="2"/>
  <c r="P54" i="2"/>
  <c r="Q54" i="2"/>
  <c r="G28" i="3"/>
  <c r="G5" i="3"/>
  <c r="Q23" i="3"/>
  <c r="Q5" i="3"/>
  <c r="Q6" i="3"/>
  <c r="G7" i="3"/>
  <c r="F7" i="3"/>
  <c r="G10" i="3"/>
  <c r="P10" i="3"/>
  <c r="Q10" i="3"/>
  <c r="AE14" i="3"/>
  <c r="AF14" i="3" s="1"/>
  <c r="Q30" i="3"/>
  <c r="P30" i="3"/>
  <c r="G36" i="3"/>
  <c r="G38" i="3"/>
  <c r="F38" i="3"/>
  <c r="G43" i="3"/>
  <c r="S46" i="3"/>
  <c r="T46" i="3"/>
  <c r="AE50" i="3"/>
  <c r="AF50" i="3" s="1"/>
  <c r="G54" i="3"/>
  <c r="F54" i="3"/>
  <c r="T12" i="4"/>
  <c r="AE23" i="4"/>
  <c r="M25" i="4"/>
  <c r="G41" i="4"/>
  <c r="F41" i="4"/>
  <c r="N19" i="1"/>
  <c r="T9" i="2"/>
  <c r="S9" i="2"/>
  <c r="F38" i="2"/>
  <c r="G38" i="2"/>
  <c r="U7" i="1"/>
  <c r="N17" i="1"/>
  <c r="U23" i="1"/>
  <c r="N24" i="1"/>
  <c r="T17" i="2"/>
  <c r="G7" i="2"/>
  <c r="G10" i="2"/>
  <c r="Q17" i="2"/>
  <c r="AE19" i="2"/>
  <c r="AF19" i="2" s="1"/>
  <c r="S31" i="2"/>
  <c r="T31" i="2"/>
  <c r="U33" i="2"/>
  <c r="Q36" i="2"/>
  <c r="P36" i="2"/>
  <c r="U36" i="2" s="1"/>
  <c r="T38" i="2"/>
  <c r="S38" i="2"/>
  <c r="G47" i="2"/>
  <c r="F47" i="2"/>
  <c r="T54" i="2"/>
  <c r="S54" i="2"/>
  <c r="U54" i="2" s="1"/>
  <c r="AE8" i="3"/>
  <c r="AE15" i="3"/>
  <c r="AF15" i="3" s="1"/>
  <c r="AE22" i="3"/>
  <c r="AF22" i="3" s="1"/>
  <c r="AE34" i="3"/>
  <c r="AF34" i="3" s="1"/>
  <c r="U35" i="3"/>
  <c r="P39" i="3"/>
  <c r="U39" i="3" s="1"/>
  <c r="Q39" i="3"/>
  <c r="F40" i="3"/>
  <c r="G40" i="3"/>
  <c r="AE48" i="3"/>
  <c r="AF48" i="3" s="1"/>
  <c r="M48" i="3"/>
  <c r="T10" i="4"/>
  <c r="AE11" i="4"/>
  <c r="AF11" i="4" s="1"/>
  <c r="M11" i="4"/>
  <c r="T40" i="4"/>
  <c r="S40" i="4"/>
  <c r="G42" i="4"/>
  <c r="F42" i="4"/>
  <c r="Q46" i="4"/>
  <c r="P46" i="4"/>
  <c r="N11" i="1"/>
  <c r="N15" i="1"/>
  <c r="N28" i="1"/>
  <c r="G5" i="2"/>
  <c r="Q13" i="2"/>
  <c r="AE6" i="2"/>
  <c r="AF6" i="2" s="1"/>
  <c r="Q7" i="2"/>
  <c r="Q10" i="2"/>
  <c r="G30" i="2"/>
  <c r="F30" i="2"/>
  <c r="U30" i="2" s="1"/>
  <c r="AE44" i="2"/>
  <c r="AF44" i="2" s="1"/>
  <c r="M44" i="2"/>
  <c r="T46" i="2"/>
  <c r="S46" i="2"/>
  <c r="Q47" i="2"/>
  <c r="P47" i="2"/>
  <c r="F14" i="3"/>
  <c r="G14" i="3"/>
  <c r="U31" i="3"/>
  <c r="T39" i="3"/>
  <c r="S39" i="3"/>
  <c r="AE40" i="3"/>
  <c r="AF40" i="3" s="1"/>
  <c r="M40" i="3"/>
  <c r="P51" i="3"/>
  <c r="Q51" i="3"/>
  <c r="F52" i="3"/>
  <c r="G52" i="3"/>
  <c r="AE14" i="4"/>
  <c r="AF14" i="4" s="1"/>
  <c r="M14" i="4"/>
  <c r="AE17" i="4"/>
  <c r="AF17" i="4" s="1"/>
  <c r="T41" i="4"/>
  <c r="S41" i="4"/>
  <c r="G50" i="4"/>
  <c r="F50" i="4"/>
  <c r="G52" i="4"/>
  <c r="F52" i="4"/>
  <c r="P53" i="4"/>
  <c r="Q53" i="4"/>
  <c r="G17" i="2"/>
  <c r="AE20" i="2"/>
  <c r="AF20" i="2" s="1"/>
  <c r="T20" i="2"/>
  <c r="AE33" i="2"/>
  <c r="AF33" i="2" s="1"/>
  <c r="AE40" i="2"/>
  <c r="AF40" i="2" s="1"/>
  <c r="U42" i="2"/>
  <c r="U44" i="2"/>
  <c r="AE50" i="2"/>
  <c r="AF50" i="2" s="1"/>
  <c r="AE6" i="3"/>
  <c r="AF6" i="3" s="1"/>
  <c r="T6" i="3"/>
  <c r="Q7" i="3"/>
  <c r="M18" i="3"/>
  <c r="M26" i="3"/>
  <c r="AE31" i="3"/>
  <c r="AF31" i="3" s="1"/>
  <c r="AE38" i="3"/>
  <c r="AF38" i="3" s="1"/>
  <c r="AE46" i="3"/>
  <c r="AF46" i="3" s="1"/>
  <c r="AE9" i="4"/>
  <c r="AF9" i="4" s="1"/>
  <c r="AE21" i="4"/>
  <c r="AF21" i="4" s="1"/>
  <c r="AE27" i="4"/>
  <c r="AF27" i="4" s="1"/>
  <c r="AE42" i="4"/>
  <c r="AF42" i="4" s="1"/>
  <c r="S43" i="4"/>
  <c r="F44" i="4"/>
  <c r="U44" i="4" s="1"/>
  <c r="AE45" i="4"/>
  <c r="AF45" i="4" s="1"/>
  <c r="G46" i="4"/>
  <c r="F46" i="4"/>
  <c r="AE47" i="4"/>
  <c r="AF47" i="4" s="1"/>
  <c r="S48" i="4"/>
  <c r="Q49" i="4"/>
  <c r="P49" i="4"/>
  <c r="S52" i="4"/>
  <c r="T52" i="4"/>
  <c r="AE9" i="2"/>
  <c r="AE11" i="2"/>
  <c r="M11" i="2" s="1"/>
  <c r="AE16" i="2"/>
  <c r="M16" i="2" s="1"/>
  <c r="T16" i="2"/>
  <c r="AE18" i="2"/>
  <c r="G21" i="2"/>
  <c r="AE27" i="2"/>
  <c r="AF27" i="2" s="1"/>
  <c r="AE28" i="2"/>
  <c r="AF28" i="2" s="1"/>
  <c r="AE29" i="2"/>
  <c r="AF29" i="2" s="1"/>
  <c r="AE35" i="2"/>
  <c r="AF35" i="2" s="1"/>
  <c r="AE42" i="2"/>
  <c r="AF42" i="2" s="1"/>
  <c r="AE46" i="2"/>
  <c r="AF46" i="2" s="1"/>
  <c r="U48" i="2"/>
  <c r="AE5" i="3"/>
  <c r="AF5" i="3" s="1"/>
  <c r="T13" i="3"/>
  <c r="AE27" i="3"/>
  <c r="AF27" i="3" s="1"/>
  <c r="AE28" i="3"/>
  <c r="AE30" i="3"/>
  <c r="AF30" i="3" s="1"/>
  <c r="AE36" i="3"/>
  <c r="AF36" i="3" s="1"/>
  <c r="U47" i="3"/>
  <c r="AE30" i="4"/>
  <c r="AF30" i="4" s="1"/>
  <c r="AE31" i="4"/>
  <c r="Q41" i="4"/>
  <c r="P41" i="4"/>
  <c r="U41" i="4" s="1"/>
  <c r="G45" i="4"/>
  <c r="F45" i="4"/>
  <c r="AE50" i="4"/>
  <c r="AF50" i="4" s="1"/>
  <c r="T51" i="4"/>
  <c r="S51" i="4"/>
  <c r="Q56" i="4"/>
  <c r="U45" i="4"/>
  <c r="Q45" i="4"/>
  <c r="P45" i="4"/>
  <c r="G49" i="4"/>
  <c r="F49" i="4"/>
  <c r="U49" i="4" s="1"/>
  <c r="F53" i="4"/>
  <c r="U53" i="4" s="1"/>
  <c r="G53" i="4"/>
  <c r="AN8" i="7"/>
  <c r="S11" i="7"/>
  <c r="BH13" i="7"/>
  <c r="N15" i="9"/>
  <c r="N20" i="2" s="1"/>
  <c r="AE38" i="4"/>
  <c r="AF38" i="4" s="1"/>
  <c r="U43" i="4"/>
  <c r="U47" i="4"/>
  <c r="AE54" i="4"/>
  <c r="AF54" i="4" s="1"/>
  <c r="AE55" i="4"/>
  <c r="AF55" i="4" s="1"/>
  <c r="S14" i="7"/>
  <c r="BD36" i="7"/>
  <c r="AE42" i="3"/>
  <c r="AF42" i="3" s="1"/>
  <c r="AE44" i="3"/>
  <c r="AF44" i="3" s="1"/>
  <c r="AE47" i="3"/>
  <c r="AF47" i="3" s="1"/>
  <c r="AE54" i="3"/>
  <c r="AF54" i="3" s="1"/>
  <c r="Q14" i="4"/>
  <c r="P25" i="4"/>
  <c r="AE29" i="4"/>
  <c r="M29" i="4" s="1"/>
  <c r="AE37" i="4"/>
  <c r="AE39" i="4"/>
  <c r="AF39" i="4" s="1"/>
  <c r="AE40" i="4"/>
  <c r="AF40" i="4" s="1"/>
  <c r="P40" i="4"/>
  <c r="U40" i="4" s="1"/>
  <c r="AE44" i="4"/>
  <c r="AF44" i="4" s="1"/>
  <c r="P44" i="4"/>
  <c r="AE48" i="4"/>
  <c r="AF48" i="4" s="1"/>
  <c r="P48" i="4"/>
  <c r="U48" i="4" s="1"/>
  <c r="S55" i="4"/>
  <c r="U55" i="4" s="1"/>
  <c r="F56" i="4"/>
  <c r="S56" i="4"/>
  <c r="S4" i="7"/>
  <c r="BH4" i="7"/>
  <c r="AN5" i="7"/>
  <c r="S8" i="7"/>
  <c r="BH10" i="7"/>
  <c r="AN13" i="7"/>
  <c r="O24" i="7"/>
  <c r="O28" i="7"/>
  <c r="O5" i="7"/>
  <c r="AN9" i="7"/>
  <c r="BH14" i="7"/>
  <c r="S16" i="7"/>
  <c r="BH16" i="7"/>
  <c r="AN17" i="7"/>
  <c r="S18" i="7"/>
  <c r="BH18" i="7"/>
  <c r="S20" i="7"/>
  <c r="BH20" i="7"/>
  <c r="AN21" i="7"/>
  <c r="S22" i="7"/>
  <c r="BH22" i="7"/>
  <c r="BH24" i="7"/>
  <c r="AN25" i="7"/>
  <c r="S26" i="7"/>
  <c r="BH26" i="7"/>
  <c r="AN27" i="7"/>
  <c r="BH28" i="7"/>
  <c r="BH30" i="7"/>
  <c r="BH32" i="7"/>
  <c r="BH34" i="7"/>
  <c r="BH38" i="7"/>
  <c r="N9" i="9"/>
  <c r="N16" i="2" s="1"/>
  <c r="AV4" i="9"/>
  <c r="N38" i="4" s="1"/>
  <c r="N10" i="9"/>
  <c r="N18" i="2" s="1"/>
  <c r="AF9" i="2"/>
  <c r="M9" i="2"/>
  <c r="AF11" i="2"/>
  <c r="AF16" i="2"/>
  <c r="M18" i="2"/>
  <c r="AF18" i="2"/>
  <c r="M27" i="2"/>
  <c r="M6" i="2"/>
  <c r="U9" i="2"/>
  <c r="U18" i="2"/>
  <c r="M20" i="2"/>
  <c r="U29" i="2"/>
  <c r="M7" i="2"/>
  <c r="AF7" i="2"/>
  <c r="AF13" i="2"/>
  <c r="M13" i="2"/>
  <c r="U13" i="2" s="1"/>
  <c r="M14" i="2"/>
  <c r="AF14" i="2"/>
  <c r="M22" i="2"/>
  <c r="U22" i="2" s="1"/>
  <c r="AF22" i="2"/>
  <c r="N6" i="1"/>
  <c r="N14" i="1"/>
  <c r="N25" i="1"/>
  <c r="T8" i="2"/>
  <c r="G9" i="2"/>
  <c r="Q9" i="2"/>
  <c r="T12" i="2"/>
  <c r="G13" i="2"/>
  <c r="T15" i="2"/>
  <c r="G16" i="2"/>
  <c r="Q16" i="2"/>
  <c r="T19" i="2"/>
  <c r="G20" i="2"/>
  <c r="Q20" i="2"/>
  <c r="T23" i="2"/>
  <c r="G24" i="2"/>
  <c r="T28" i="2"/>
  <c r="G29" i="2"/>
  <c r="Q29" i="2"/>
  <c r="AE31" i="2"/>
  <c r="AF31" i="2" s="1"/>
  <c r="T35" i="2"/>
  <c r="M41" i="2"/>
  <c r="AE41" i="2"/>
  <c r="AF41" i="2" s="1"/>
  <c r="AE47" i="2"/>
  <c r="AF47" i="2" s="1"/>
  <c r="M47" i="2"/>
  <c r="U49" i="2"/>
  <c r="T51" i="2"/>
  <c r="S51" i="2"/>
  <c r="AE7" i="3"/>
  <c r="AF7" i="3" s="1"/>
  <c r="AF1" i="3"/>
  <c r="M7" i="3"/>
  <c r="M8" i="3"/>
  <c r="AF8" i="3"/>
  <c r="T11" i="3"/>
  <c r="G22" i="3"/>
  <c r="N10" i="1"/>
  <c r="N18" i="1"/>
  <c r="N21" i="1"/>
  <c r="F5" i="2"/>
  <c r="T5" i="2"/>
  <c r="S6" i="2"/>
  <c r="T7" i="2"/>
  <c r="G8" i="2"/>
  <c r="M8" i="2"/>
  <c r="U8" i="2" s="1"/>
  <c r="Q8" i="2"/>
  <c r="AE10" i="2"/>
  <c r="AF10" i="2" s="1"/>
  <c r="T11" i="2"/>
  <c r="G12" i="2"/>
  <c r="M12" i="2"/>
  <c r="U12" i="2" s="1"/>
  <c r="Q12" i="2"/>
  <c r="T14" i="2"/>
  <c r="G15" i="2"/>
  <c r="M15" i="2"/>
  <c r="U15" i="2" s="1"/>
  <c r="Q15" i="2"/>
  <c r="AE17" i="2"/>
  <c r="AF17" i="2" s="1"/>
  <c r="T18" i="2"/>
  <c r="G19" i="2"/>
  <c r="M19" i="2"/>
  <c r="Q19" i="2"/>
  <c r="AE21" i="2"/>
  <c r="AF21" i="2" s="1"/>
  <c r="T22" i="2"/>
  <c r="G23" i="2"/>
  <c r="M23" i="2"/>
  <c r="Q23" i="2"/>
  <c r="T27" i="2"/>
  <c r="G28" i="2"/>
  <c r="M28" i="2"/>
  <c r="Q28" i="2"/>
  <c r="AE30" i="2"/>
  <c r="AF30" i="2" s="1"/>
  <c r="F31" i="2"/>
  <c r="S34" i="2"/>
  <c r="U34" i="2" s="1"/>
  <c r="P35" i="2"/>
  <c r="Q38" i="2"/>
  <c r="T39" i="2"/>
  <c r="Q40" i="2"/>
  <c r="G42" i="2"/>
  <c r="AE43" i="2"/>
  <c r="AF43" i="2" s="1"/>
  <c r="M43" i="2"/>
  <c r="U43" i="2" s="1"/>
  <c r="G44" i="2"/>
  <c r="Q52" i="2"/>
  <c r="P52" i="2"/>
  <c r="U53" i="2"/>
  <c r="G8" i="3"/>
  <c r="F8" i="3"/>
  <c r="Q8" i="3"/>
  <c r="T10" i="3"/>
  <c r="G11" i="3"/>
  <c r="Q19" i="3"/>
  <c r="N27" i="1"/>
  <c r="T10" i="2"/>
  <c r="G11" i="2"/>
  <c r="Q11" i="2"/>
  <c r="T13" i="2"/>
  <c r="G14" i="2"/>
  <c r="Q14" i="2"/>
  <c r="G18" i="2"/>
  <c r="Q18" i="2"/>
  <c r="G22" i="2"/>
  <c r="Q22" i="2"/>
  <c r="G27" i="2"/>
  <c r="Q27" i="2"/>
  <c r="AE39" i="2"/>
  <c r="AF39" i="2" s="1"/>
  <c r="M39" i="2"/>
  <c r="U39" i="2" s="1"/>
  <c r="U41" i="2"/>
  <c r="AE51" i="2"/>
  <c r="AF51" i="2" s="1"/>
  <c r="M51" i="2"/>
  <c r="U51" i="2" s="1"/>
  <c r="T7" i="3"/>
  <c r="T27" i="3"/>
  <c r="T26" i="3"/>
  <c r="T9" i="3"/>
  <c r="M10" i="3"/>
  <c r="M12" i="3"/>
  <c r="AF12" i="3"/>
  <c r="T14" i="3"/>
  <c r="Q17" i="3"/>
  <c r="N12" i="1"/>
  <c r="N16" i="1"/>
  <c r="AF1" i="2"/>
  <c r="P31" i="2"/>
  <c r="Q34" i="2"/>
  <c r="F35" i="2"/>
  <c r="U35" i="2" s="1"/>
  <c r="AE37" i="2"/>
  <c r="AF37" i="2" s="1"/>
  <c r="M45" i="2"/>
  <c r="U45" i="2" s="1"/>
  <c r="AE45" i="2"/>
  <c r="AF45" i="2" s="1"/>
  <c r="T45" i="2"/>
  <c r="Q46" i="2"/>
  <c r="U47" i="2"/>
  <c r="T47" i="2"/>
  <c r="Q48" i="2"/>
  <c r="G52" i="2"/>
  <c r="F52" i="2"/>
  <c r="U52" i="2" s="1"/>
  <c r="T19" i="3"/>
  <c r="M6" i="3"/>
  <c r="U6" i="3" s="1"/>
  <c r="AE11" i="3"/>
  <c r="AF11" i="3" s="1"/>
  <c r="Q11" i="3"/>
  <c r="G12" i="3"/>
  <c r="F12" i="3"/>
  <c r="Q12" i="3"/>
  <c r="P12" i="3"/>
  <c r="Q15" i="3"/>
  <c r="M17" i="3"/>
  <c r="AE49" i="2"/>
  <c r="AF49" i="2" s="1"/>
  <c r="AE53" i="2"/>
  <c r="AF53" i="2" s="1"/>
  <c r="F5" i="3"/>
  <c r="P5" i="3"/>
  <c r="T5" i="3"/>
  <c r="AE9" i="3"/>
  <c r="AF9" i="3" s="1"/>
  <c r="AE13" i="3"/>
  <c r="AF13" i="3" s="1"/>
  <c r="T15" i="3"/>
  <c r="AE16" i="3"/>
  <c r="S16" i="3"/>
  <c r="T16" i="3"/>
  <c r="F17" i="3"/>
  <c r="G17" i="3"/>
  <c r="Q18" i="3"/>
  <c r="T18" i="3"/>
  <c r="AE19" i="3"/>
  <c r="T21" i="3"/>
  <c r="G23" i="3"/>
  <c r="M23" i="3"/>
  <c r="U23" i="3" s="1"/>
  <c r="G26" i="3"/>
  <c r="Q29" i="3"/>
  <c r="AE29" i="3"/>
  <c r="AF29" i="3" s="1"/>
  <c r="P34" i="3"/>
  <c r="AE35" i="3"/>
  <c r="AF35" i="3" s="1"/>
  <c r="M36" i="3"/>
  <c r="S37" i="3"/>
  <c r="S40" i="3"/>
  <c r="U40" i="3" s="1"/>
  <c r="T40" i="3"/>
  <c r="F41" i="3"/>
  <c r="G41" i="3"/>
  <c r="F42" i="3"/>
  <c r="P45" i="3"/>
  <c r="Q45" i="3"/>
  <c r="AE45" i="3"/>
  <c r="AF45" i="3" s="1"/>
  <c r="P50" i="3"/>
  <c r="AE51" i="3"/>
  <c r="AF51" i="3" s="1"/>
  <c r="M52" i="3"/>
  <c r="S53" i="3"/>
  <c r="G33" i="4"/>
  <c r="G29" i="4"/>
  <c r="G38" i="4"/>
  <c r="G34" i="4"/>
  <c r="G30" i="4"/>
  <c r="G26" i="4"/>
  <c r="G22" i="4"/>
  <c r="F5" i="4"/>
  <c r="G23" i="4"/>
  <c r="G5" i="4"/>
  <c r="G7" i="4"/>
  <c r="M7" i="4"/>
  <c r="T8" i="4"/>
  <c r="G10" i="4"/>
  <c r="M10" i="4"/>
  <c r="M12" i="4"/>
  <c r="Q12" i="4"/>
  <c r="AE12" i="4"/>
  <c r="AF12" i="4" s="1"/>
  <c r="M13" i="4"/>
  <c r="G15" i="4"/>
  <c r="M15" i="4"/>
  <c r="T15" i="4"/>
  <c r="G19" i="4"/>
  <c r="M19" i="4"/>
  <c r="Q21" i="4"/>
  <c r="G25" i="4"/>
  <c r="F25" i="3"/>
  <c r="G25" i="3"/>
  <c r="Q26" i="3"/>
  <c r="T29" i="3"/>
  <c r="S36" i="3"/>
  <c r="T36" i="3"/>
  <c r="F37" i="3"/>
  <c r="G37" i="3"/>
  <c r="P41" i="3"/>
  <c r="Q41" i="3"/>
  <c r="AE41" i="3"/>
  <c r="AF41" i="3" s="1"/>
  <c r="S52" i="3"/>
  <c r="T52" i="3"/>
  <c r="F53" i="3"/>
  <c r="G53" i="3"/>
  <c r="Q37" i="4"/>
  <c r="Q33" i="4"/>
  <c r="Q29" i="4"/>
  <c r="Q38" i="4"/>
  <c r="Q34" i="4"/>
  <c r="Q30" i="4"/>
  <c r="Q26" i="4"/>
  <c r="Q22" i="4"/>
  <c r="Q5" i="4"/>
  <c r="AE5" i="4"/>
  <c r="AF5" i="4" s="1"/>
  <c r="Q7" i="4"/>
  <c r="G14" i="4"/>
  <c r="G16" i="4"/>
  <c r="T16" i="4"/>
  <c r="AE20" i="4"/>
  <c r="AF20" i="4" s="1"/>
  <c r="Q20" i="4"/>
  <c r="Q32" i="4"/>
  <c r="AF35" i="4"/>
  <c r="M35" i="4"/>
  <c r="AI5" i="3"/>
  <c r="T8" i="3"/>
  <c r="G9" i="3"/>
  <c r="Q9" i="3"/>
  <c r="T12" i="3"/>
  <c r="G13" i="3"/>
  <c r="Q13" i="3"/>
  <c r="G15" i="3"/>
  <c r="T17" i="3"/>
  <c r="G19" i="3"/>
  <c r="F21" i="3"/>
  <c r="G21" i="3"/>
  <c r="F22" i="3"/>
  <c r="Q22" i="3"/>
  <c r="T22" i="3"/>
  <c r="T23" i="3"/>
  <c r="P25" i="3"/>
  <c r="Q25" i="3"/>
  <c r="AE25" i="3"/>
  <c r="AF25" i="3" s="1"/>
  <c r="P26" i="3"/>
  <c r="Q27" i="3"/>
  <c r="Q28" i="3"/>
  <c r="S32" i="3"/>
  <c r="U32" i="3" s="1"/>
  <c r="T32" i="3"/>
  <c r="F33" i="3"/>
  <c r="G33" i="3"/>
  <c r="F34" i="3"/>
  <c r="P37" i="3"/>
  <c r="Q37" i="3"/>
  <c r="AE37" i="3"/>
  <c r="AF37" i="3" s="1"/>
  <c r="P42" i="3"/>
  <c r="S45" i="3"/>
  <c r="S48" i="3"/>
  <c r="T48" i="3"/>
  <c r="F49" i="3"/>
  <c r="G49" i="3"/>
  <c r="F50" i="3"/>
  <c r="P53" i="3"/>
  <c r="Q53" i="3"/>
  <c r="AE53" i="3"/>
  <c r="AF53" i="3" s="1"/>
  <c r="T32" i="4"/>
  <c r="T28" i="4"/>
  <c r="T37" i="4"/>
  <c r="T33" i="4"/>
  <c r="T29" i="4"/>
  <c r="T25" i="4"/>
  <c r="T21" i="4"/>
  <c r="T17" i="4"/>
  <c r="T5" i="4"/>
  <c r="T7" i="4"/>
  <c r="F8" i="4"/>
  <c r="G8" i="4"/>
  <c r="F9" i="4"/>
  <c r="Q9" i="4"/>
  <c r="T9" i="4"/>
  <c r="Q11" i="4"/>
  <c r="G13" i="4"/>
  <c r="T14" i="4"/>
  <c r="Q16" i="4"/>
  <c r="G17" i="4"/>
  <c r="Q18" i="4"/>
  <c r="Q19" i="4"/>
  <c r="AF23" i="4"/>
  <c r="M23" i="4"/>
  <c r="AE24" i="4"/>
  <c r="AF24" i="4" s="1"/>
  <c r="Q24" i="4"/>
  <c r="G28" i="4"/>
  <c r="T31" i="4"/>
  <c r="M33" i="4"/>
  <c r="AF33" i="4"/>
  <c r="G36" i="4"/>
  <c r="G37" i="4"/>
  <c r="Q14" i="3"/>
  <c r="G16" i="3"/>
  <c r="G18" i="3"/>
  <c r="M21" i="3"/>
  <c r="Q21" i="3"/>
  <c r="AE21" i="3"/>
  <c r="AF21" i="3" s="1"/>
  <c r="P22" i="3"/>
  <c r="T25" i="3"/>
  <c r="G27" i="3"/>
  <c r="M27" i="3"/>
  <c r="S28" i="3"/>
  <c r="T28" i="3"/>
  <c r="F29" i="3"/>
  <c r="G29" i="3"/>
  <c r="F30" i="3"/>
  <c r="U30" i="3" s="1"/>
  <c r="P33" i="3"/>
  <c r="Q33" i="3"/>
  <c r="AE33" i="3"/>
  <c r="AF33" i="3" s="1"/>
  <c r="P38" i="3"/>
  <c r="U38" i="3" s="1"/>
  <c r="S41" i="3"/>
  <c r="S44" i="3"/>
  <c r="U44" i="3" s="1"/>
  <c r="T44" i="3"/>
  <c r="F45" i="3"/>
  <c r="U45" i="3" s="1"/>
  <c r="G45" i="3"/>
  <c r="F46" i="3"/>
  <c r="P49" i="3"/>
  <c r="Q49" i="3"/>
  <c r="AE49" i="3"/>
  <c r="AF49" i="3" s="1"/>
  <c r="P54" i="3"/>
  <c r="AG1" i="4"/>
  <c r="M8" i="4"/>
  <c r="P8" i="4"/>
  <c r="Q8" i="4"/>
  <c r="AE8" i="4"/>
  <c r="AF8" i="4" s="1"/>
  <c r="M9" i="4"/>
  <c r="Q10" i="4"/>
  <c r="G11" i="4"/>
  <c r="S11" i="4"/>
  <c r="T11" i="4"/>
  <c r="F12" i="4"/>
  <c r="G12" i="4"/>
  <c r="F13" i="4"/>
  <c r="Q13" i="4"/>
  <c r="T13" i="4"/>
  <c r="Q15" i="4"/>
  <c r="Q17" i="4"/>
  <c r="G18" i="4"/>
  <c r="T18" i="4"/>
  <c r="T19" i="4"/>
  <c r="T20" i="4"/>
  <c r="G21" i="4"/>
  <c r="M21" i="4"/>
  <c r="T22" i="4"/>
  <c r="Q23" i="4"/>
  <c r="G20" i="4"/>
  <c r="AE22" i="4"/>
  <c r="AF22" i="4" s="1"/>
  <c r="G24" i="4"/>
  <c r="Q25" i="4"/>
  <c r="T26" i="4"/>
  <c r="T27" i="4"/>
  <c r="G32" i="4"/>
  <c r="T35" i="4"/>
  <c r="T36" i="4"/>
  <c r="M37" i="4"/>
  <c r="AF37" i="4"/>
  <c r="I59" i="5"/>
  <c r="P30" i="4"/>
  <c r="L61" i="5"/>
  <c r="S37" i="4"/>
  <c r="AE18" i="4"/>
  <c r="T23" i="4"/>
  <c r="AE26" i="4"/>
  <c r="AF26" i="4" s="1"/>
  <c r="F27" i="4"/>
  <c r="G27" i="4"/>
  <c r="Q28" i="4"/>
  <c r="AF31" i="4"/>
  <c r="M31" i="4"/>
  <c r="Q36" i="4"/>
  <c r="M39" i="4"/>
  <c r="T39" i="4"/>
  <c r="U51" i="4"/>
  <c r="Q27" i="4"/>
  <c r="T30" i="4"/>
  <c r="G31" i="4"/>
  <c r="Q31" i="4"/>
  <c r="T34" i="4"/>
  <c r="G35" i="4"/>
  <c r="Q35" i="4"/>
  <c r="T38" i="4"/>
  <c r="G39" i="4"/>
  <c r="Q39" i="4"/>
  <c r="T42" i="4"/>
  <c r="G43" i="4"/>
  <c r="Q43" i="4"/>
  <c r="T46" i="4"/>
  <c r="G47" i="4"/>
  <c r="Q47" i="4"/>
  <c r="T50" i="4"/>
  <c r="G51" i="4"/>
  <c r="Q51" i="4"/>
  <c r="T54" i="4"/>
  <c r="G55" i="4"/>
  <c r="Q55" i="4"/>
  <c r="AE28" i="4"/>
  <c r="AF28" i="4" s="1"/>
  <c r="AE32" i="4"/>
  <c r="AF32" i="4" s="1"/>
  <c r="M34" i="4"/>
  <c r="S36" i="4"/>
  <c r="AE36" i="4"/>
  <c r="AF36" i="4" s="1"/>
  <c r="F37" i="4"/>
  <c r="M38" i="4"/>
  <c r="M42" i="4"/>
  <c r="U42" i="4" s="1"/>
  <c r="M46" i="4"/>
  <c r="U46" i="4" s="1"/>
  <c r="M50" i="4"/>
  <c r="U50" i="4" s="1"/>
  <c r="AE52" i="4"/>
  <c r="AF52" i="4" s="1"/>
  <c r="M54" i="4"/>
  <c r="U54" i="4" s="1"/>
  <c r="M56" i="4"/>
  <c r="AE4" i="9"/>
  <c r="N19" i="3" s="1"/>
  <c r="AE43" i="9"/>
  <c r="N28" i="3" s="1"/>
  <c r="AE39" i="9"/>
  <c r="N12" i="3" s="1"/>
  <c r="AE35" i="9"/>
  <c r="N27" i="3" s="1"/>
  <c r="AE31" i="9"/>
  <c r="N14" i="3" s="1"/>
  <c r="AE13" i="9"/>
  <c r="N25" i="3" s="1"/>
  <c r="AE9" i="9"/>
  <c r="N22" i="3" s="1"/>
  <c r="AE5" i="9"/>
  <c r="N17" i="3" s="1"/>
  <c r="AE41" i="9"/>
  <c r="N6" i="3" s="1"/>
  <c r="AE37" i="9"/>
  <c r="N29" i="3" s="1"/>
  <c r="AE33" i="9"/>
  <c r="N15" i="3" s="1"/>
  <c r="AE7" i="9"/>
  <c r="N5" i="3" s="1"/>
  <c r="AE11" i="9"/>
  <c r="N7" i="3" s="1"/>
  <c r="AV9" i="9"/>
  <c r="N30" i="4" s="1"/>
  <c r="AV46" i="9"/>
  <c r="N8" i="4" s="1"/>
  <c r="AV42" i="9"/>
  <c r="N11" i="4" s="1"/>
  <c r="AV38" i="9"/>
  <c r="N17" i="4" s="1"/>
  <c r="AV34" i="9"/>
  <c r="N21" i="4" s="1"/>
  <c r="N19" i="9"/>
  <c r="N13" i="2" s="1"/>
  <c r="AE34" i="9"/>
  <c r="N18" i="3" s="1"/>
  <c r="AE38" i="9"/>
  <c r="N10" i="3" s="1"/>
  <c r="AE42" i="9"/>
  <c r="N8" i="3" s="1"/>
  <c r="AN6" i="7"/>
  <c r="AN7" i="7"/>
  <c r="S9" i="7"/>
  <c r="S10" i="7"/>
  <c r="BH11" i="7"/>
  <c r="BH12" i="7"/>
  <c r="AN14" i="7"/>
  <c r="O15" i="7"/>
  <c r="S15" i="7"/>
  <c r="AJ16" i="7"/>
  <c r="AN16" i="7"/>
  <c r="BD17" i="7"/>
  <c r="BH17" i="7"/>
  <c r="O19" i="7"/>
  <c r="S19" i="7"/>
  <c r="AJ20" i="7"/>
  <c r="AN20" i="7"/>
  <c r="BD21" i="7"/>
  <c r="BH21" i="7"/>
  <c r="O23" i="7"/>
  <c r="S23" i="7"/>
  <c r="AJ24" i="7"/>
  <c r="AN24" i="7"/>
  <c r="BD25" i="7"/>
  <c r="BH25" i="7"/>
  <c r="O27" i="7"/>
  <c r="S27" i="7"/>
  <c r="AJ28" i="7"/>
  <c r="AN28" i="7"/>
  <c r="BD31" i="7"/>
  <c r="BH31" i="7"/>
  <c r="BD35" i="7"/>
  <c r="BH35" i="7"/>
  <c r="AV48" i="9"/>
  <c r="N29" i="4" s="1"/>
  <c r="N5" i="9"/>
  <c r="N15" i="2" s="1"/>
  <c r="AV5" i="9"/>
  <c r="N26" i="4" s="1"/>
  <c r="AV6" i="9"/>
  <c r="N20" i="4" s="1"/>
  <c r="N6" i="9"/>
  <c r="N19" i="2" s="1"/>
  <c r="AE10" i="9"/>
  <c r="N26" i="3" s="1"/>
  <c r="N11" i="9"/>
  <c r="N10" i="2" s="1"/>
  <c r="AV15" i="9"/>
  <c r="N31" i="4" s="1"/>
  <c r="AV16" i="9"/>
  <c r="N36" i="4" s="1"/>
  <c r="N23" i="9"/>
  <c r="N28" i="2" s="1"/>
  <c r="AV31" i="9"/>
  <c r="N27" i="4" s="1"/>
  <c r="AV35" i="9"/>
  <c r="N39" i="4" s="1"/>
  <c r="AV39" i="9"/>
  <c r="N14" i="4" s="1"/>
  <c r="AV43" i="9"/>
  <c r="N12" i="4" s="1"/>
  <c r="AN4" i="7"/>
  <c r="S7" i="7"/>
  <c r="BH9" i="7"/>
  <c r="AN12" i="7"/>
  <c r="BH15" i="7"/>
  <c r="S17" i="7"/>
  <c r="AN18" i="7"/>
  <c r="BH19" i="7"/>
  <c r="S21" i="7"/>
  <c r="AN22" i="7"/>
  <c r="BH23" i="7"/>
  <c r="AN26" i="7"/>
  <c r="BH27" i="7"/>
  <c r="BH29" i="7"/>
  <c r="BH33" i="7"/>
  <c r="BH37" i="7"/>
  <c r="AE6" i="9"/>
  <c r="N16" i="3" s="1"/>
  <c r="N7" i="9"/>
  <c r="N17" i="2" s="1"/>
  <c r="N4" i="9"/>
  <c r="N14" i="2" s="1"/>
  <c r="AV11" i="9"/>
  <c r="N32" i="4" s="1"/>
  <c r="AE12" i="9"/>
  <c r="N23" i="3" s="1"/>
  <c r="AV12" i="9"/>
  <c r="N18" i="4" s="1"/>
  <c r="N17" i="9"/>
  <c r="N8" i="2" s="1"/>
  <c r="N21" i="9"/>
  <c r="N23" i="2" s="1"/>
  <c r="AE32" i="9"/>
  <c r="N13" i="3" s="1"/>
  <c r="AE36" i="9"/>
  <c r="N11" i="3" s="1"/>
  <c r="AE40" i="9"/>
  <c r="N21" i="3" s="1"/>
  <c r="AV47" i="9"/>
  <c r="N15" i="4" s="1"/>
  <c r="S6" i="7"/>
  <c r="BH7" i="7"/>
  <c r="BH8" i="7"/>
  <c r="AN10" i="7"/>
  <c r="AN11" i="7"/>
  <c r="S13" i="7"/>
  <c r="AV7" i="9"/>
  <c r="N24" i="4" s="1"/>
  <c r="AE8" i="9"/>
  <c r="N9" i="3" s="1"/>
  <c r="AV8" i="9"/>
  <c r="N34" i="4" s="1"/>
  <c r="N13" i="9"/>
  <c r="N9" i="2" s="1"/>
  <c r="AV13" i="9"/>
  <c r="N33" i="4" s="1"/>
  <c r="N14" i="9"/>
  <c r="N27" i="2" s="1"/>
  <c r="AV17" i="9"/>
  <c r="N37" i="4" s="1"/>
  <c r="N18" i="9"/>
  <c r="N11" i="2" s="1"/>
  <c r="N22" i="9"/>
  <c r="N21" i="2" s="1"/>
  <c r="AV33" i="9"/>
  <c r="N10" i="4" s="1"/>
  <c r="AV37" i="9"/>
  <c r="N7" i="4" s="1"/>
  <c r="AV41" i="9"/>
  <c r="N13" i="4" s="1"/>
  <c r="AV45" i="9"/>
  <c r="N22" i="4" s="1"/>
  <c r="N8" i="9"/>
  <c r="N7" i="2" s="1"/>
  <c r="AV10" i="9"/>
  <c r="N9" i="4" s="1"/>
  <c r="N12" i="9"/>
  <c r="N5" i="2" s="1"/>
  <c r="AV14" i="9"/>
  <c r="N5" i="4" s="1"/>
  <c r="N16" i="9"/>
  <c r="N22" i="2" s="1"/>
  <c r="AV18" i="9"/>
  <c r="N25" i="4" s="1"/>
  <c r="N20" i="9"/>
  <c r="N12" i="2" s="1"/>
  <c r="AV32" i="9"/>
  <c r="N35" i="4" s="1"/>
  <c r="AV36" i="9"/>
  <c r="N23" i="4" s="1"/>
  <c r="AV40" i="9"/>
  <c r="N19" i="4" s="1"/>
  <c r="AV44" i="9"/>
  <c r="N28" i="4" s="1"/>
  <c r="U38" i="2" l="1"/>
  <c r="AF29" i="4"/>
  <c r="AF5" i="2"/>
  <c r="AF28" i="3"/>
  <c r="M28" i="3"/>
  <c r="U52" i="4"/>
  <c r="M27" i="4"/>
  <c r="U56" i="4"/>
  <c r="M30" i="4"/>
  <c r="U30" i="4" s="1"/>
  <c r="M22" i="3"/>
  <c r="U10" i="3"/>
  <c r="M15" i="3"/>
  <c r="U6" i="2"/>
  <c r="M24" i="4"/>
  <c r="U50" i="3"/>
  <c r="U48" i="3"/>
  <c r="M22" i="4"/>
  <c r="U54" i="3"/>
  <c r="U46" i="3"/>
  <c r="U34" i="3"/>
  <c r="M5" i="4"/>
  <c r="M29" i="3"/>
  <c r="M17" i="4"/>
  <c r="M5" i="3"/>
  <c r="AF18" i="4"/>
  <c r="M18" i="4"/>
  <c r="M28" i="4"/>
  <c r="U33" i="3"/>
  <c r="M20" i="4"/>
  <c r="U53" i="3"/>
  <c r="U37" i="3"/>
  <c r="U42" i="3"/>
  <c r="AF16" i="3"/>
  <c r="M16" i="3"/>
  <c r="U16" i="3" s="1"/>
  <c r="M11" i="3"/>
  <c r="M13" i="3"/>
  <c r="M21" i="2"/>
  <c r="U21" i="2" s="1"/>
  <c r="M10" i="2"/>
  <c r="I60" i="5"/>
  <c r="I61" i="5" s="1"/>
  <c r="I62" i="5" s="1"/>
  <c r="I63" i="5" s="1"/>
  <c r="P27" i="1"/>
  <c r="P6" i="1"/>
  <c r="U6" i="1" s="1"/>
  <c r="M19" i="3"/>
  <c r="AF19" i="3"/>
  <c r="U12" i="3"/>
  <c r="M9" i="3"/>
  <c r="M26" i="4"/>
  <c r="L62" i="5"/>
  <c r="L63" i="5" s="1"/>
  <c r="S15" i="3"/>
  <c r="S26" i="3"/>
  <c r="U26" i="3" s="1"/>
  <c r="S8" i="3"/>
  <c r="M32" i="4"/>
  <c r="U49" i="3"/>
  <c r="M25" i="3"/>
  <c r="U22" i="3"/>
  <c r="U52" i="3"/>
  <c r="U41" i="3"/>
  <c r="U36" i="3"/>
  <c r="U31" i="2"/>
  <c r="M36" i="4"/>
  <c r="S29" i="3"/>
  <c r="S19" i="2"/>
  <c r="U19" i="2" s="1"/>
  <c r="M17" i="2"/>
  <c r="I64" i="5" l="1"/>
  <c r="I65" i="5" s="1"/>
  <c r="I66" i="5" s="1"/>
  <c r="I67" i="5" s="1"/>
  <c r="P36" i="4"/>
  <c r="P8" i="3"/>
  <c r="U8" i="3" s="1"/>
  <c r="U36" i="4"/>
  <c r="L64" i="5"/>
  <c r="S22" i="1"/>
  <c r="U22" i="1" s="1"/>
  <c r="L65" i="5" l="1"/>
  <c r="S25" i="4"/>
  <c r="U25" i="4" s="1"/>
  <c r="S21" i="1"/>
  <c r="U21" i="1" s="1"/>
  <c r="I68" i="5"/>
  <c r="P20" i="4"/>
  <c r="P21" i="3"/>
  <c r="U21" i="3" s="1"/>
  <c r="L66" i="5" l="1"/>
  <c r="S17" i="2"/>
  <c r="S9" i="3"/>
  <c r="I69" i="5"/>
  <c r="P20" i="1"/>
  <c r="I70" i="5" l="1"/>
  <c r="P16" i="2"/>
  <c r="L67" i="5"/>
  <c r="S29" i="4"/>
  <c r="S26" i="4"/>
  <c r="L68" i="5" l="1"/>
  <c r="L69" i="5" s="1"/>
  <c r="S17" i="3"/>
  <c r="I71" i="5"/>
  <c r="P11" i="3"/>
  <c r="P17" i="4"/>
  <c r="U17" i="4" s="1"/>
  <c r="I72" i="5" l="1"/>
  <c r="P28" i="3"/>
  <c r="U28" i="3" s="1"/>
  <c r="P12" i="1"/>
  <c r="P24" i="1"/>
  <c r="U24" i="1" s="1"/>
  <c r="P33" i="4"/>
  <c r="L70" i="5"/>
  <c r="L71" i="5" s="1"/>
  <c r="L72" i="5" s="1"/>
  <c r="S11" i="2"/>
  <c r="U11" i="2" s="1"/>
  <c r="S13" i="3"/>
  <c r="L73" i="5" l="1"/>
  <c r="L74" i="5" s="1"/>
  <c r="S14" i="3"/>
  <c r="S20" i="4"/>
  <c r="U20" i="4" s="1"/>
  <c r="S7" i="3"/>
  <c r="U7" i="3" s="1"/>
  <c r="I73" i="5"/>
  <c r="I74" i="5" s="1"/>
  <c r="I75" i="5" s="1"/>
  <c r="P7" i="4"/>
  <c r="I76" i="5" l="1"/>
  <c r="P19" i="1"/>
  <c r="P29" i="3"/>
  <c r="U29" i="3" s="1"/>
  <c r="P14" i="3"/>
  <c r="U14" i="3" s="1"/>
  <c r="L75" i="5"/>
  <c r="S8" i="4"/>
  <c r="U8" i="4" s="1"/>
  <c r="S9" i="1"/>
  <c r="U9" i="1" s="1"/>
  <c r="L76" i="5" l="1"/>
  <c r="S14" i="1"/>
  <c r="I77" i="5"/>
  <c r="I78" i="5" s="1"/>
  <c r="P8" i="1"/>
  <c r="P28" i="2"/>
  <c r="U28" i="2" s="1"/>
  <c r="L77" i="5" l="1"/>
  <c r="S12" i="1"/>
  <c r="U12" i="1" s="1"/>
  <c r="I79" i="5"/>
  <c r="P26" i="4"/>
  <c r="U26" i="4" s="1"/>
  <c r="P11" i="4"/>
  <c r="U11" i="4" s="1"/>
  <c r="P14" i="1"/>
  <c r="U14" i="1" s="1"/>
  <c r="L78" i="5" l="1"/>
  <c r="L79" i="5" s="1"/>
  <c r="S25" i="1"/>
  <c r="U25" i="1" s="1"/>
  <c r="S28" i="1"/>
  <c r="U28" i="1" s="1"/>
  <c r="I80" i="5"/>
  <c r="I81" i="5" s="1"/>
  <c r="I82" i="5" s="1"/>
  <c r="P10" i="4"/>
  <c r="I83" i="5" l="1"/>
  <c r="I84" i="5" s="1"/>
  <c r="P31" i="4"/>
  <c r="L80" i="5"/>
  <c r="S19" i="3"/>
  <c r="S27" i="1"/>
  <c r="U27" i="1" s="1"/>
  <c r="L81" i="5" l="1"/>
  <c r="S10" i="4"/>
  <c r="U10" i="4" s="1"/>
  <c r="S32" i="4"/>
  <c r="P32" i="4"/>
  <c r="I85" i="5"/>
  <c r="P9" i="3"/>
  <c r="U9" i="3" s="1"/>
  <c r="U32" i="4" l="1"/>
  <c r="I86" i="5"/>
  <c r="I87" i="5" s="1"/>
  <c r="P37" i="4"/>
  <c r="U37" i="4" s="1"/>
  <c r="L82" i="5"/>
  <c r="S16" i="1"/>
  <c r="U16" i="1" s="1"/>
  <c r="L83" i="5" l="1"/>
  <c r="L84" i="5" s="1"/>
  <c r="S23" i="4"/>
  <c r="I88" i="5"/>
  <c r="I89" i="5" s="1"/>
  <c r="P29" i="4"/>
  <c r="U29" i="4" s="1"/>
  <c r="I90" i="5" l="1"/>
  <c r="P27" i="3"/>
  <c r="U27" i="3" s="1"/>
  <c r="P17" i="2"/>
  <c r="U17" i="2" s="1"/>
  <c r="P23" i="2"/>
  <c r="U23" i="2" s="1"/>
  <c r="L85" i="5"/>
  <c r="S20" i="2"/>
  <c r="U20" i="2" s="1"/>
  <c r="S11" i="1"/>
  <c r="U11" i="1" s="1"/>
  <c r="L86" i="5" l="1"/>
  <c r="S19" i="1"/>
  <c r="U19" i="1" s="1"/>
  <c r="I91" i="5"/>
  <c r="I92" i="5" s="1"/>
  <c r="I93" i="5" s="1"/>
  <c r="P23" i="4"/>
  <c r="U23" i="4" s="1"/>
  <c r="I94" i="5" l="1"/>
  <c r="P19" i="4"/>
  <c r="L87" i="5"/>
  <c r="L88" i="5" s="1"/>
  <c r="S16" i="2"/>
  <c r="U16" i="2" s="1"/>
  <c r="L89" i="5" l="1"/>
  <c r="S5" i="3"/>
  <c r="U5" i="3" s="1"/>
  <c r="I95" i="5"/>
  <c r="P17" i="1"/>
  <c r="U17" i="1" s="1"/>
  <c r="P14" i="2"/>
  <c r="U14" i="2" s="1"/>
  <c r="I96" i="5" l="1"/>
  <c r="P19" i="3"/>
  <c r="U19" i="3" s="1"/>
  <c r="P15" i="3"/>
  <c r="U15" i="3" s="1"/>
  <c r="L90" i="5"/>
  <c r="S15" i="4"/>
  <c r="I97" i="5" l="1"/>
  <c r="I98" i="5" s="1"/>
  <c r="P18" i="4"/>
  <c r="L91" i="5"/>
  <c r="L92" i="5" s="1"/>
  <c r="L93" i="5" s="1"/>
  <c r="L94" i="5" s="1"/>
  <c r="L95" i="5" s="1"/>
  <c r="L96" i="5" s="1"/>
  <c r="S20" i="1"/>
  <c r="U20" i="1" s="1"/>
  <c r="S34" i="4"/>
  <c r="I99" i="5" l="1"/>
  <c r="I100" i="5" s="1"/>
  <c r="I101" i="5" s="1"/>
  <c r="I102" i="5" s="1"/>
  <c r="I103" i="5" s="1"/>
  <c r="P15" i="4"/>
  <c r="U15" i="4" s="1"/>
  <c r="L97" i="5"/>
  <c r="L98" i="5" s="1"/>
  <c r="S7" i="4"/>
  <c r="U7" i="4" s="1"/>
  <c r="L99" i="5" l="1"/>
  <c r="S25" i="3"/>
  <c r="U25" i="3" s="1"/>
  <c r="I104" i="5"/>
  <c r="P14" i="4"/>
  <c r="I105" i="5" l="1"/>
  <c r="I106" i="5" s="1"/>
  <c r="P22" i="4"/>
  <c r="P7" i="2"/>
  <c r="P17" i="3"/>
  <c r="U17" i="3" s="1"/>
  <c r="L100" i="5"/>
  <c r="S19" i="4"/>
  <c r="U19" i="4" s="1"/>
  <c r="L101" i="5" l="1"/>
  <c r="L102" i="5" s="1"/>
  <c r="S31" i="4"/>
  <c r="U31" i="4" s="1"/>
  <c r="S14" i="4"/>
  <c r="U14" i="4" s="1"/>
  <c r="S16" i="4"/>
  <c r="S13" i="1"/>
  <c r="U13" i="1" s="1"/>
  <c r="I107" i="5"/>
  <c r="P9" i="4"/>
  <c r="U9" i="4" s="1"/>
  <c r="I108" i="5" l="1"/>
  <c r="I109" i="5" s="1"/>
  <c r="P28" i="4"/>
  <c r="L103" i="5"/>
  <c r="L104" i="5" s="1"/>
  <c r="S28" i="4"/>
  <c r="U28" i="4" l="1"/>
  <c r="L105" i="5"/>
  <c r="S21" i="4"/>
  <c r="S10" i="1"/>
  <c r="U10" i="1" s="1"/>
  <c r="I110" i="5"/>
  <c r="P13" i="3"/>
  <c r="U13" i="3" s="1"/>
  <c r="P27" i="2"/>
  <c r="U27" i="2" s="1"/>
  <c r="L106" i="5" l="1"/>
  <c r="L107" i="5" s="1"/>
  <c r="S7" i="2"/>
  <c r="U7" i="2" s="1"/>
  <c r="I111" i="5"/>
  <c r="I112" i="5" s="1"/>
  <c r="I113" i="5" s="1"/>
  <c r="I114" i="5" s="1"/>
  <c r="I115" i="5" s="1"/>
  <c r="P5" i="4"/>
  <c r="L108" i="5" l="1"/>
  <c r="L109" i="5" s="1"/>
  <c r="S39" i="4"/>
  <c r="S8" i="1"/>
  <c r="U8" i="1" s="1"/>
  <c r="S24" i="4"/>
  <c r="I116" i="5"/>
  <c r="I117" i="5" s="1"/>
  <c r="I118" i="5" s="1"/>
  <c r="I119" i="5" s="1"/>
  <c r="P34" i="4"/>
  <c r="U34" i="4" s="1"/>
  <c r="I120" i="5" l="1"/>
  <c r="I121" i="5" s="1"/>
  <c r="I122" i="5" s="1"/>
  <c r="I123" i="5" s="1"/>
  <c r="I124" i="5" s="1"/>
  <c r="P10" i="2"/>
  <c r="U10" i="2" s="1"/>
  <c r="P5" i="2"/>
  <c r="U5" i="2" s="1"/>
  <c r="L110" i="5"/>
  <c r="S22" i="4"/>
  <c r="U22" i="4" s="1"/>
  <c r="L111" i="5" l="1"/>
  <c r="S33" i="4"/>
  <c r="U33" i="4" s="1"/>
  <c r="S15" i="1"/>
  <c r="U15" i="1" s="1"/>
  <c r="V5" i="2"/>
  <c r="V24" i="2"/>
  <c r="V6" i="2"/>
  <c r="V9" i="2"/>
  <c r="V22" i="2"/>
  <c r="V8" i="2"/>
  <c r="V15" i="2"/>
  <c r="V13" i="2"/>
  <c r="V12" i="2"/>
  <c r="V18" i="2"/>
  <c r="V19" i="2"/>
  <c r="V21" i="2"/>
  <c r="V11" i="2"/>
  <c r="V28" i="2"/>
  <c r="V23" i="2"/>
  <c r="V17" i="2"/>
  <c r="V20" i="2"/>
  <c r="V16" i="2"/>
  <c r="V14" i="2"/>
  <c r="V27" i="2"/>
  <c r="V7" i="2"/>
  <c r="V10" i="2"/>
  <c r="I125" i="5"/>
  <c r="I126" i="5" s="1"/>
  <c r="P35" i="4"/>
  <c r="I127" i="5" l="1"/>
  <c r="P16" i="4"/>
  <c r="U16" i="4" s="1"/>
  <c r="L112" i="5"/>
  <c r="S18" i="3"/>
  <c r="S13" i="4"/>
  <c r="I128" i="5" l="1"/>
  <c r="I129" i="5" s="1"/>
  <c r="I130" i="5" s="1"/>
  <c r="I131" i="5" s="1"/>
  <c r="I132" i="5" s="1"/>
  <c r="I133" i="5" s="1"/>
  <c r="P24" i="4"/>
  <c r="U24" i="4" s="1"/>
  <c r="L113" i="5"/>
  <c r="S27" i="4"/>
  <c r="L114" i="5" l="1"/>
  <c r="L115" i="5" s="1"/>
  <c r="S18" i="1"/>
  <c r="U18" i="1" s="1"/>
  <c r="I134" i="5"/>
  <c r="I135" i="5" s="1"/>
  <c r="I136" i="5" s="1"/>
  <c r="I137" i="5" s="1"/>
  <c r="I138" i="5" s="1"/>
  <c r="I139" i="5" s="1"/>
  <c r="I140" i="5" s="1"/>
  <c r="P39" i="4"/>
  <c r="U39" i="4" s="1"/>
  <c r="I141" i="5" l="1"/>
  <c r="I142" i="5" s="1"/>
  <c r="I143" i="5" s="1"/>
  <c r="I144" i="5" s="1"/>
  <c r="I145" i="5" s="1"/>
  <c r="P13" i="4"/>
  <c r="U13" i="4" s="1"/>
  <c r="P27" i="4"/>
  <c r="U27" i="4" s="1"/>
  <c r="P12" i="4"/>
  <c r="L116" i="5"/>
  <c r="L117" i="5" s="1"/>
  <c r="S11" i="3"/>
  <c r="U11" i="3" s="1"/>
  <c r="L118" i="5" l="1"/>
  <c r="L119" i="5" s="1"/>
  <c r="L120" i="5" s="1"/>
  <c r="L121" i="5" s="1"/>
  <c r="L122" i="5" s="1"/>
  <c r="L123" i="5" s="1"/>
  <c r="L124" i="5" s="1"/>
  <c r="L125" i="5" s="1"/>
  <c r="L126" i="5" s="1"/>
  <c r="L127" i="5" s="1"/>
  <c r="S5" i="4"/>
  <c r="U5" i="4" s="1"/>
  <c r="I146" i="5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P18" i="3"/>
  <c r="U18" i="3" s="1"/>
  <c r="V18" i="3" s="1"/>
  <c r="I185" i="5" l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P38" i="4"/>
  <c r="P21" i="4"/>
  <c r="U21" i="4" s="1"/>
  <c r="V17" i="3"/>
  <c r="V9" i="3"/>
  <c r="V14" i="3"/>
  <c r="V29" i="3"/>
  <c r="V27" i="3"/>
  <c r="V11" i="3"/>
  <c r="V25" i="3"/>
  <c r="V28" i="3"/>
  <c r="V21" i="3"/>
  <c r="V8" i="3"/>
  <c r="V7" i="3"/>
  <c r="L128" i="5"/>
  <c r="L129" i="5" s="1"/>
  <c r="L130" i="5" s="1"/>
  <c r="S26" i="1"/>
  <c r="U26" i="1" s="1"/>
  <c r="V19" i="3"/>
  <c r="V26" i="3"/>
  <c r="V16" i="3"/>
  <c r="V12" i="3"/>
  <c r="V22" i="3"/>
  <c r="V13" i="3"/>
  <c r="V15" i="3"/>
  <c r="V6" i="3"/>
  <c r="V10" i="3"/>
  <c r="V5" i="3"/>
  <c r="V23" i="3"/>
  <c r="L131" i="5" l="1"/>
  <c r="L132" i="5" s="1"/>
  <c r="L133" i="5" s="1"/>
  <c r="L134" i="5" s="1"/>
  <c r="L135" i="5" s="1"/>
  <c r="L136" i="5" s="1"/>
  <c r="L137" i="5" s="1"/>
  <c r="L138" i="5" s="1"/>
  <c r="L139" i="5" s="1"/>
  <c r="L140" i="5" s="1"/>
  <c r="S18" i="4"/>
  <c r="U18" i="4" s="1"/>
  <c r="L141" i="5" l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S35" i="4"/>
  <c r="U35" i="4" s="1"/>
  <c r="L159" i="5" l="1"/>
  <c r="S38" i="4"/>
  <c r="U38" i="4" s="1"/>
  <c r="L160" i="5" l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S12" i="4"/>
  <c r="U12" i="4" s="1"/>
  <c r="V12" i="4" l="1"/>
  <c r="V25" i="4"/>
  <c r="V26" i="4"/>
  <c r="V37" i="4"/>
  <c r="V7" i="4"/>
  <c r="V9" i="4"/>
  <c r="V33" i="4"/>
  <c r="V5" i="4"/>
  <c r="V17" i="4"/>
  <c r="V11" i="4"/>
  <c r="V29" i="4"/>
  <c r="V19" i="4"/>
  <c r="V28" i="4"/>
  <c r="V16" i="4"/>
  <c r="V13" i="4"/>
  <c r="V27" i="4"/>
  <c r="V30" i="4"/>
  <c r="V20" i="4"/>
  <c r="V32" i="4"/>
  <c r="V23" i="4"/>
  <c r="V31" i="4"/>
  <c r="V34" i="4"/>
  <c r="V24" i="4"/>
  <c r="V36" i="4"/>
  <c r="V8" i="4"/>
  <c r="V10" i="4"/>
  <c r="V15" i="4"/>
  <c r="V14" i="4"/>
  <c r="V22" i="4"/>
  <c r="V39" i="4"/>
  <c r="V21" i="4"/>
  <c r="V18" i="4"/>
  <c r="V35" i="4"/>
  <c r="V38" i="4"/>
</calcChain>
</file>

<file path=xl/sharedStrings.xml><?xml version="1.0" encoding="utf-8"?>
<sst xmlns="http://schemas.openxmlformats.org/spreadsheetml/2006/main" count="1842" uniqueCount="277">
  <si>
    <t>第</t>
  </si>
  <si>
    <t>回加賀地区学童混成競技大会　　　記録集計表</t>
  </si>
  <si>
    <t>参加人数</t>
  </si>
  <si>
    <t>人</t>
  </si>
  <si>
    <t>５年女子</t>
  </si>
  <si>
    <t>氏名</t>
  </si>
  <si>
    <t>所属</t>
  </si>
  <si>
    <t>１００ｍ</t>
  </si>
  <si>
    <t>６００ｍ</t>
  </si>
  <si>
    <t>走り幅跳び</t>
  </si>
  <si>
    <t>ﾎﾞ-ﾙ投げ</t>
  </si>
  <si>
    <t>総合</t>
  </si>
  <si>
    <t>記録</t>
  </si>
  <si>
    <t>得点</t>
  </si>
  <si>
    <t>順位</t>
  </si>
  <si>
    <t>計算用数値</t>
  </si>
  <si>
    <t>太田依理子</t>
  </si>
  <si>
    <t>湖北クラブ</t>
  </si>
  <si>
    <t>分</t>
  </si>
  <si>
    <t>秒</t>
  </si>
  <si>
    <t>亀田　優子</t>
  </si>
  <si>
    <t>加賀ジュニア陸上</t>
  </si>
  <si>
    <t>坂本真由美</t>
  </si>
  <si>
    <t>山中陸上教室</t>
  </si>
  <si>
    <t>宮本みゆき</t>
  </si>
  <si>
    <t>国府アスレチック</t>
  </si>
  <si>
    <t>朝本じゅん</t>
  </si>
  <si>
    <t>辰口西部陸上</t>
  </si>
  <si>
    <t>松中あずさ</t>
  </si>
  <si>
    <t>北出　真由</t>
  </si>
  <si>
    <t>東野　有里</t>
  </si>
  <si>
    <t>松本詩帆里</t>
  </si>
  <si>
    <t>村田真衣子</t>
  </si>
  <si>
    <t>西出乃梨子</t>
  </si>
  <si>
    <t>石川　千景</t>
  </si>
  <si>
    <t>鍋倉　加奈</t>
  </si>
  <si>
    <t>七尾　由香</t>
  </si>
  <si>
    <t>宗田　麻友美</t>
  </si>
  <si>
    <t>川北クラブ</t>
  </si>
  <si>
    <t>本山　智栄</t>
  </si>
  <si>
    <t>能都　理恵</t>
  </si>
  <si>
    <t>立野　佐織</t>
  </si>
  <si>
    <t>小坂真由美</t>
  </si>
  <si>
    <t>久保智栄美</t>
  </si>
  <si>
    <t>上出　梨絵</t>
  </si>
  <si>
    <t>中村　仁美</t>
  </si>
  <si>
    <t>小中　真彩</t>
  </si>
  <si>
    <t>岸　　奈美</t>
  </si>
  <si>
    <t>第39回加賀地区学童混成競技大会　　　記録集計表</t>
  </si>
  <si>
    <t>４年女子</t>
  </si>
  <si>
    <t>出場者数</t>
  </si>
  <si>
    <t>名</t>
  </si>
  <si>
    <t>No.</t>
  </si>
  <si>
    <t>よみ</t>
  </si>
  <si>
    <t>１０００ｍ</t>
  </si>
  <si>
    <t>1000計算用数値</t>
  </si>
  <si>
    <t>100計算用数値</t>
  </si>
  <si>
    <t>高井　瑠那</t>
  </si>
  <si>
    <t>ﾀｶｲ ﾙﾅ</t>
  </si>
  <si>
    <t>モアSPC加賀</t>
  </si>
  <si>
    <t>氷見山　絢心</t>
  </si>
  <si>
    <t>ﾋﾐﾔﾏ ｱｳﾗ</t>
  </si>
  <si>
    <t>小崎愛結花</t>
  </si>
  <si>
    <t>ｺｻｷ ｱﾕｶ</t>
  </si>
  <si>
    <t>城山AC</t>
  </si>
  <si>
    <t>岩坂　嘉子</t>
  </si>
  <si>
    <t>ｲﾜｻｶ ｶｺ</t>
  </si>
  <si>
    <t>輪島ジュニア</t>
  </si>
  <si>
    <t>加川　澪</t>
  </si>
  <si>
    <t>ｶｶﾞﾜ ﾚｲ</t>
  </si>
  <si>
    <t>能口　菜花</t>
  </si>
  <si>
    <t>ﾉｸﾞﾁ ﾅﾉﾊ</t>
  </si>
  <si>
    <t>河北AC</t>
  </si>
  <si>
    <t>木下　紗奈依</t>
  </si>
  <si>
    <t>ｷﾉｼﾀ ｻﾅｴ</t>
  </si>
  <si>
    <t>山森　麻耶</t>
  </si>
  <si>
    <t>ﾔﾏﾓﾘ ﾏﾔ</t>
  </si>
  <si>
    <t>橋爪　希奈</t>
  </si>
  <si>
    <t>ﾊｼｽﾞﾒ ｷｲﾅ</t>
  </si>
  <si>
    <t>花野　令奈</t>
  </si>
  <si>
    <t>ﾊﾅﾉ ﾚｲﾅ</t>
  </si>
  <si>
    <t>津幡ジュニア</t>
  </si>
  <si>
    <t>山口　優来</t>
  </si>
  <si>
    <t>ﾔﾏｸﾞﾁ ﾕﾗ</t>
  </si>
  <si>
    <t>新　心花</t>
  </si>
  <si>
    <t>ｼﾝ ｺｺﾅ</t>
  </si>
  <si>
    <t>物見山ジュニア</t>
  </si>
  <si>
    <t>居村　美玖</t>
  </si>
  <si>
    <t>ｲﾑﾗ ﾐｸ</t>
  </si>
  <si>
    <t>小林　彩希</t>
  </si>
  <si>
    <t>ｺﾊﾞﾔｼ ｻｷ</t>
  </si>
  <si>
    <t>廣田　華帆</t>
  </si>
  <si>
    <t>ﾋﾛﾀ ｶﾎ</t>
  </si>
  <si>
    <t>松居　由乃</t>
  </si>
  <si>
    <t>ﾏﾂｲ ﾕﾉ</t>
  </si>
  <si>
    <t>金沢市陸上教室</t>
  </si>
  <si>
    <t>垣内　香乃</t>
  </si>
  <si>
    <t>ｶｷｳﾁ ｶﾉ</t>
  </si>
  <si>
    <t>スポコム金沢南</t>
  </si>
  <si>
    <t>栗山　穂純</t>
  </si>
  <si>
    <t>ｸﾘﾔﾏ ﾎｽﾞﾐ</t>
  </si>
  <si>
    <t>村田　璃桜</t>
  </si>
  <si>
    <t>ﾑﾗﾀ ﾘｵ</t>
  </si>
  <si>
    <t>宮田　真心</t>
  </si>
  <si>
    <t>ﾐﾔﾀﾞ ﾏｺ</t>
  </si>
  <si>
    <t>能美ひさつね</t>
  </si>
  <si>
    <t>喜多 莉依咲</t>
  </si>
  <si>
    <t xml:space="preserve">ｷﾀ ﾘｲｻ </t>
  </si>
  <si>
    <t>梶井　映佑</t>
  </si>
  <si>
    <t>ｶｼﾞｲ ﾊﾕ</t>
  </si>
  <si>
    <t>平野　音色</t>
  </si>
  <si>
    <t>ﾋﾗﾉ ｵﾄ</t>
  </si>
  <si>
    <t>志賀ジュニア陸上教室</t>
  </si>
  <si>
    <t>吉野　蘭</t>
  </si>
  <si>
    <t>ﾖｼﾉ ﾗﾝ</t>
  </si>
  <si>
    <t>南雲　日麻理</t>
  </si>
  <si>
    <t>ﾅｸﾓ ﾋﾏﾘ</t>
  </si>
  <si>
    <t>寺井ジュニア</t>
  </si>
  <si>
    <t>東　悠愛</t>
  </si>
  <si>
    <t>ﾋｶﾞｼ ﾕｱ</t>
  </si>
  <si>
    <t>山田　夏輝</t>
  </si>
  <si>
    <t>ﾔﾏﾀﾞ ﾅﾂｷ</t>
  </si>
  <si>
    <t>吉田　紗菜</t>
  </si>
  <si>
    <t>ﾖｼﾀ ｻﾅ</t>
  </si>
  <si>
    <t>平上　美音</t>
  </si>
  <si>
    <t>ﾋﾗｶﾞﾐ ﾐﾈ</t>
  </si>
  <si>
    <t>安達　藍美</t>
  </si>
  <si>
    <t>ｱﾀﾞﾁ ｱﾐ</t>
  </si>
  <si>
    <t>櫻井　鈴夏</t>
  </si>
  <si>
    <t>ｻｸﾗｲ ﾘﾝｶ</t>
  </si>
  <si>
    <t>米田　実優</t>
  </si>
  <si>
    <t>ﾖﾈﾀﾞ ﾐﾕｳ</t>
  </si>
  <si>
    <t>本田　聖愛</t>
  </si>
  <si>
    <t>ﾎﾝﾀﾞ ｾｲｱ</t>
  </si>
  <si>
    <t>村山　しほ</t>
  </si>
  <si>
    <t>ﾑﾗﾔﾏ ｼﾎ</t>
  </si>
  <si>
    <t>松本　咲希</t>
  </si>
  <si>
    <t>ﾏﾂﾓﾄ ｻｷ</t>
  </si>
  <si>
    <t>原　莉乃香</t>
  </si>
  <si>
    <t>ﾊﾗ ﾘﾉｶ</t>
  </si>
  <si>
    <t>今西　美友</t>
  </si>
  <si>
    <t>ｲﾏﾆｼ ﾐﾕ</t>
  </si>
  <si>
    <t>南　佳子</t>
  </si>
  <si>
    <t>ﾐﾅﾐ ｶｺ</t>
  </si>
  <si>
    <t>大会新</t>
  </si>
  <si>
    <t>川井　真緒</t>
  </si>
  <si>
    <t>ｶﾜｲ ﾏｵ</t>
  </si>
  <si>
    <t>かほくジュニアAC</t>
  </si>
  <si>
    <t>池田　陽楽</t>
  </si>
  <si>
    <t>ｲｹﾀﾞ ﾊﾚ</t>
  </si>
  <si>
    <t>菅村　映里沙</t>
  </si>
  <si>
    <t xml:space="preserve">ｽｶﾞﾑﾗ ｴﾘｻ </t>
  </si>
  <si>
    <t>山下　愛</t>
  </si>
  <si>
    <t>ﾔﾏｼﾀ ｱｲ</t>
  </si>
  <si>
    <t>石田　蒼</t>
  </si>
  <si>
    <t>ｲｼﾀ ｱｵｲ</t>
  </si>
  <si>
    <t>中野　夏那</t>
  </si>
  <si>
    <t>ﾅｶﾉ ｶﾅ</t>
  </si>
  <si>
    <t>村本　ここみ</t>
  </si>
  <si>
    <t>ﾑﾗﾓﾄ ｺｺﾐ</t>
  </si>
  <si>
    <t>中田　桜和</t>
  </si>
  <si>
    <t>ﾅｶﾀﾞ ｻﾜ</t>
  </si>
  <si>
    <t>神尾　幸歩</t>
  </si>
  <si>
    <t>ｶﾐｵ ｻﾁﾎ</t>
  </si>
  <si>
    <t>瀧川　ひなた</t>
  </si>
  <si>
    <t>ﾀｷｶﾜ ﾋﾅﾀ</t>
  </si>
  <si>
    <t>北岡　心花</t>
  </si>
  <si>
    <t>ｷﾀｵｶ ｺﾊﾅ</t>
  </si>
  <si>
    <t>６年女子</t>
  </si>
  <si>
    <t>100m</t>
  </si>
  <si>
    <t>1000ｍ</t>
  </si>
  <si>
    <t>1000m計算用数値</t>
  </si>
  <si>
    <t>伊野　友菜</t>
  </si>
  <si>
    <t>ｲﾉ ﾕｳﾅ</t>
  </si>
  <si>
    <t>金井　亜美</t>
  </si>
  <si>
    <t>ｶﾅｲ ｱﾐ</t>
  </si>
  <si>
    <t>河上　茉白</t>
  </si>
  <si>
    <t>ｶﾜｶﾐ ﾏｼﾛ</t>
  </si>
  <si>
    <t>小島　逢子</t>
  </si>
  <si>
    <t>ｺｼﾞﾏ ｱｲｺ</t>
  </si>
  <si>
    <t>平　愛望</t>
  </si>
  <si>
    <t>ﾀｲﾗ ﾏﾅﾐ</t>
  </si>
  <si>
    <t>田中　理央</t>
  </si>
  <si>
    <t>ﾀﾅｶ ﾘｵ</t>
  </si>
  <si>
    <t>南出　百々香</t>
  </si>
  <si>
    <t>ﾐﾅﾐﾃﾞ ﾓﾓｶ</t>
  </si>
  <si>
    <t>小崎　由愛</t>
  </si>
  <si>
    <t>ｺｻｷ ﾕｳﾅ</t>
  </si>
  <si>
    <t>寺井　美鈴</t>
  </si>
  <si>
    <t>ﾃﾗｲ ﾐｽｽﾞ</t>
  </si>
  <si>
    <t>西田つばさ</t>
  </si>
  <si>
    <t>ﾆｼﾀﾞ ﾂﾊﾞｻ</t>
  </si>
  <si>
    <t>黒崎ゆうわ</t>
  </si>
  <si>
    <t>ｸﾛｻｷ ﾕｳﾜ</t>
  </si>
  <si>
    <t>林　   歩莉</t>
  </si>
  <si>
    <t>ﾊﾔｼ ｱﾕﾘ</t>
  </si>
  <si>
    <t>木村　沙希</t>
  </si>
  <si>
    <t>ｷﾑﾗ ｻｷ</t>
  </si>
  <si>
    <t>渋洞　綾里</t>
  </si>
  <si>
    <t>ｼﾌﾞﾄﾞｳ ｱﾔﾘ</t>
  </si>
  <si>
    <t>木下　千紗都</t>
  </si>
  <si>
    <t>ｷﾉｼﾀ ﾁｻﾄ</t>
  </si>
  <si>
    <t>橋爪　仁奈</t>
  </si>
  <si>
    <t>ﾊｼｽﾞﾒ ﾆｲﾅ</t>
  </si>
  <si>
    <t>能口　心和</t>
  </si>
  <si>
    <t>ﾉｸﾞﾁ ｺｺﾅ</t>
  </si>
  <si>
    <t>山本　加里菜</t>
  </si>
  <si>
    <t>ﾔﾏﾓﾄ ｶﾘﾅ</t>
  </si>
  <si>
    <t>大桑　未久</t>
  </si>
  <si>
    <t>ｵｵｸﾜ ﾐｸ</t>
  </si>
  <si>
    <t>本村　真悠</t>
  </si>
  <si>
    <t>ﾓﾄﾑﾗ ﾏﾕ</t>
  </si>
  <si>
    <t>橋本　すみれ</t>
  </si>
  <si>
    <t>ﾊｼﾓﾄ ｽﾐﾚ</t>
  </si>
  <si>
    <t>居村　美怜</t>
  </si>
  <si>
    <t>ｲﾑﾗ ﾐｻﾄ</t>
  </si>
  <si>
    <t>中川　結月</t>
  </si>
  <si>
    <t>ﾅｶｶﾞﾜ ﾕﾂﾞｷ</t>
  </si>
  <si>
    <t>廣田　梨乃</t>
  </si>
  <si>
    <t>ﾋﾛﾀ ﾘﾉ</t>
  </si>
  <si>
    <t>東　一花</t>
  </si>
  <si>
    <t>ﾋｶﾞｼ ｲﾁｶ</t>
  </si>
  <si>
    <t>中根　叶愛</t>
  </si>
  <si>
    <t>ﾅｶﾈ ﾄﾜ</t>
  </si>
  <si>
    <t>新田　有紗</t>
  </si>
  <si>
    <t>ﾆｯﾀ ｱﾘｻ</t>
  </si>
  <si>
    <t>林　千晴</t>
  </si>
  <si>
    <t>ﾊﾔｼ ﾁﾊﾙ</t>
  </si>
  <si>
    <t>竹本　わこ</t>
  </si>
  <si>
    <t>ﾀｹﾓﾄ ﾜｺ</t>
  </si>
  <si>
    <t>桶谷　柚菜</t>
  </si>
  <si>
    <t>ｵｹﾀﾆ ﾕﾅ</t>
  </si>
  <si>
    <t>北出　陽菜</t>
  </si>
  <si>
    <t>ｷﾀﾃﾞ ﾋﾅ</t>
  </si>
  <si>
    <t>垣内　莉緒</t>
  </si>
  <si>
    <t>ｶｷｳﾁ ﾘｵ</t>
  </si>
  <si>
    <t>栗山　紗和</t>
  </si>
  <si>
    <t>ｸﾘﾔﾏ ｻﾜ</t>
  </si>
  <si>
    <t>藤本　茉優</t>
  </si>
  <si>
    <t>ﾌｼﾞﾓﾄ ﾏﾕ</t>
  </si>
  <si>
    <t>かなざわ総合ＳＣ</t>
  </si>
  <si>
    <t>橋本　蒼衣</t>
  </si>
  <si>
    <t>ﾊｼﾓﾄ ｱｵｲ</t>
  </si>
  <si>
    <t>混成競技得点表</t>
  </si>
  <si>
    <t>女子</t>
  </si>
  <si>
    <t>1000m</t>
  </si>
  <si>
    <t>幅跳び</t>
  </si>
  <si>
    <t>ボ－ル投げ</t>
  </si>
  <si>
    <t>4年女子100ｍ</t>
  </si>
  <si>
    <t>5年女子100ｍ</t>
  </si>
  <si>
    <t>6年女子100ｍ</t>
  </si>
  <si>
    <t>組</t>
  </si>
  <si>
    <t>ﾚ-ﾝ</t>
  </si>
  <si>
    <t>風速</t>
  </si>
  <si>
    <t>着順</t>
  </si>
  <si>
    <t>４年生女子走幅跳</t>
  </si>
  <si>
    <t>５年生女子走幅跳</t>
  </si>
  <si>
    <t>６年生女子走幅跳</t>
  </si>
  <si>
    <t>走路</t>
  </si>
  <si>
    <t>風</t>
  </si>
  <si>
    <t>1回目</t>
  </si>
  <si>
    <t>２回目</t>
  </si>
  <si>
    <t>最高記録</t>
  </si>
  <si>
    <t>3回目</t>
  </si>
  <si>
    <t>A</t>
  </si>
  <si>
    <t>F</t>
  </si>
  <si>
    <t>B</t>
  </si>
  <si>
    <t>森　美結</t>
  </si>
  <si>
    <t>ﾓﾘ ﾐﾕｳ</t>
  </si>
  <si>
    <t>４年女子ジャベリックボ-ル投げ</t>
  </si>
  <si>
    <t>５年女子ジャベリックボ-ル投げ</t>
  </si>
  <si>
    <t>６年女子ジャベリックボ-ル投げ</t>
  </si>
  <si>
    <t>４年女子1000m</t>
  </si>
  <si>
    <t>５年女子1000m</t>
  </si>
  <si>
    <t>６年女子1000m</t>
  </si>
  <si>
    <t>大会新</t>
    <rPh sb="0" eb="2">
      <t>タイカイ</t>
    </rPh>
    <rPh sb="2" eb="3">
      <t>シン</t>
    </rPh>
    <phoneticPr fontId="48"/>
  </si>
  <si>
    <t>3回目</t>
    <rPh sb="1" eb="3">
      <t>カイメ</t>
    </rPh>
    <phoneticPr fontId="4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</si>
</sst>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+&quot;\ 0.0;&quot;-&quot;\ 0.0"/>
    <numFmt numFmtId="177" formatCode="mm:ss\."/>
    <numFmt numFmtId="178" formatCode="00"/>
    <numFmt numFmtId="179" formatCode="0.0"/>
  </numFmts>
  <fonts count="50">
    <font>
      <sz val="11"/>
      <name val="明朝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0"/>
      <name val="明朝"/>
      <charset val="128"/>
    </font>
    <font>
      <sz val="10"/>
      <name val="明朝"/>
      <charset val="128"/>
    </font>
    <font>
      <sz val="11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i/>
      <sz val="20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i/>
      <sz val="16"/>
      <color theme="1"/>
      <name val="HGPｺﾞｼｯｸM"/>
      <family val="3"/>
      <charset val="128"/>
    </font>
    <font>
      <sz val="20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11"/>
      <name val="ＭＳ Ｐゴシック"/>
      <family val="3"/>
      <charset val="128"/>
    </font>
    <font>
      <b/>
      <i/>
      <sz val="20"/>
      <name val="HGPｺﾞｼｯｸM"/>
      <family val="3"/>
      <charset val="128"/>
    </font>
    <font>
      <sz val="20"/>
      <name val="HGPｺﾞｼｯｸM"/>
      <family val="3"/>
      <charset val="128"/>
    </font>
    <font>
      <b/>
      <i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trike/>
      <sz val="11"/>
      <name val="明朝"/>
      <charset val="128"/>
    </font>
    <font>
      <sz val="16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11"/>
      <color indexed="8"/>
      <name val="明朝"/>
      <charset val="128"/>
    </font>
    <font>
      <sz val="11"/>
      <color indexed="8"/>
      <name val="明朝"/>
      <charset val="128"/>
    </font>
    <font>
      <sz val="11"/>
      <color indexed="13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13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sz val="14"/>
      <color indexed="10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sz val="9"/>
      <name val="明朝"/>
      <charset val="128"/>
    </font>
    <font>
      <sz val="11"/>
      <name val="ＭＳ 明朝"/>
      <family val="1"/>
      <charset val="128"/>
    </font>
    <font>
      <sz val="6"/>
      <name val="明朝"/>
      <charset val="128"/>
    </font>
    <font>
      <sz val="11"/>
      <color rgb="FFFF0000"/>
      <name val="明朝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7" fillId="0" borderId="0"/>
  </cellStyleXfs>
  <cellXfs count="5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shrinkToFi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 applyBorder="1"/>
    <xf numFmtId="0" fontId="8" fillId="0" borderId="0" xfId="0" applyFo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2" fontId="11" fillId="0" borderId="0" xfId="0" applyNumberFormat="1" applyFont="1"/>
    <xf numFmtId="0" fontId="11" fillId="0" borderId="0" xfId="0" applyFont="1" applyBorder="1"/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3" fillId="0" borderId="3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10" xfId="0" applyFont="1" applyBorder="1"/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shrinkToFi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15" fillId="0" borderId="0" xfId="0" applyFont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2" fontId="17" fillId="0" borderId="0" xfId="0" applyNumberFormat="1" applyFont="1" applyFill="1"/>
    <xf numFmtId="0" fontId="18" fillId="0" borderId="0" xfId="0" applyFont="1" applyFill="1" applyAlignment="1">
      <alignment horizontal="left" shrinkToFit="1"/>
    </xf>
    <xf numFmtId="0" fontId="1" fillId="0" borderId="0" xfId="0" applyFont="1" applyFill="1" applyAlignment="1">
      <alignment shrinkToFit="1"/>
    </xf>
    <xf numFmtId="2" fontId="1" fillId="0" borderId="0" xfId="0" applyNumberFormat="1" applyFont="1" applyFill="1" applyAlignment="1">
      <alignment shrinkToFit="1"/>
    </xf>
    <xf numFmtId="0" fontId="1" fillId="0" borderId="0" xfId="0" applyFont="1" applyFill="1" applyAlignment="1">
      <alignment horizontal="left" shrinkToFit="1"/>
    </xf>
    <xf numFmtId="0" fontId="18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2" fontId="19" fillId="0" borderId="0" xfId="0" applyNumberFormat="1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19" fillId="0" borderId="0" xfId="0" applyFont="1" applyFill="1" applyBorder="1" applyAlignment="1">
      <alignment vertical="center" shrinkToFit="1"/>
    </xf>
    <xf numFmtId="2" fontId="19" fillId="0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 shrinkToFit="1"/>
    </xf>
    <xf numFmtId="2" fontId="19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shrinkToFit="1"/>
    </xf>
    <xf numFmtId="0" fontId="19" fillId="0" borderId="0" xfId="0" applyFont="1" applyFill="1" applyAlignment="1">
      <alignment horizontal="center" shrinkToFit="1"/>
    </xf>
    <xf numFmtId="2" fontId="19" fillId="0" borderId="0" xfId="0" applyNumberFormat="1" applyFont="1" applyFill="1" applyAlignment="1">
      <alignment shrinkToFit="1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shrinkToFit="1"/>
    </xf>
    <xf numFmtId="0" fontId="20" fillId="0" borderId="0" xfId="0" applyFont="1" applyFill="1" applyBorder="1" applyAlignment="1">
      <alignment shrinkToFit="1"/>
    </xf>
    <xf numFmtId="0" fontId="20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2" fontId="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15" fillId="0" borderId="0" xfId="0" applyFont="1" applyAlignment="1">
      <alignment shrinkToFit="1"/>
    </xf>
    <xf numFmtId="0" fontId="2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/>
    <xf numFmtId="0" fontId="5" fillId="0" borderId="0" xfId="0" applyFont="1" applyAlignment="1"/>
    <xf numFmtId="0" fontId="1" fillId="0" borderId="0" xfId="0" applyFont="1" applyAlignment="1">
      <alignment horizont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2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2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/>
    </xf>
    <xf numFmtId="176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4" fillId="0" borderId="0" xfId="0" applyFont="1" applyBorder="1" applyAlignment="1">
      <alignment horizontal="left" shrinkToFit="1"/>
    </xf>
    <xf numFmtId="176" fontId="24" fillId="0" borderId="1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176" fontId="24" fillId="0" borderId="0" xfId="0" applyNumberFormat="1" applyFont="1" applyBorder="1" applyAlignment="1">
      <alignment horizontal="center" vertical="center" shrinkToFit="1"/>
    </xf>
    <xf numFmtId="176" fontId="24" fillId="0" borderId="0" xfId="0" applyNumberFormat="1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 shrinkToFit="1"/>
    </xf>
    <xf numFmtId="2" fontId="4" fillId="0" borderId="0" xfId="0" applyNumberFormat="1" applyFont="1" applyBorder="1" applyAlignment="1">
      <alignment horizontal="center" vertical="center" shrinkToFit="1"/>
    </xf>
    <xf numFmtId="0" fontId="17" fillId="0" borderId="0" xfId="0" applyFont="1" applyAlignment="1"/>
    <xf numFmtId="0" fontId="17" fillId="0" borderId="0" xfId="0" applyFont="1" applyFill="1" applyAlignment="1"/>
    <xf numFmtId="0" fontId="16" fillId="0" borderId="0" xfId="0" applyFont="1" applyFill="1" applyAlignment="1"/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3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2" fontId="1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176" fontId="24" fillId="0" borderId="0" xfId="0" applyNumberFormat="1" applyFont="1" applyFill="1" applyBorder="1" applyAlignment="1">
      <alignment horizontal="left" shrinkToFit="1"/>
    </xf>
    <xf numFmtId="0" fontId="23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2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Fill="1" applyAlignment="1">
      <alignment vertical="center" shrinkToFit="1"/>
    </xf>
    <xf numFmtId="0" fontId="16" fillId="0" borderId="0" xfId="0" applyFont="1" applyAlignment="1">
      <alignment horizontal="left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2" fontId="19" fillId="0" borderId="11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2" fontId="19" fillId="3" borderId="1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left" vertical="center" shrinkToFit="1"/>
    </xf>
    <xf numFmtId="2" fontId="19" fillId="3" borderId="11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 shrinkToFit="1"/>
    </xf>
    <xf numFmtId="176" fontId="17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76" fontId="19" fillId="0" borderId="11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shrinkToFit="1"/>
    </xf>
    <xf numFmtId="176" fontId="19" fillId="3" borderId="1" xfId="0" applyNumberFormat="1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2" fontId="19" fillId="0" borderId="0" xfId="0" applyNumberFormat="1" applyFont="1" applyAlignment="1">
      <alignment vertical="center" shrinkToFit="1"/>
    </xf>
    <xf numFmtId="2" fontId="19" fillId="2" borderId="1" xfId="0" applyNumberFormat="1" applyFont="1" applyFill="1" applyBorder="1" applyAlignment="1">
      <alignment horizontal="center" vertical="center" shrinkToFit="1"/>
    </xf>
    <xf numFmtId="2" fontId="6" fillId="0" borderId="0" xfId="0" applyNumberFormat="1" applyFont="1" applyAlignment="1">
      <alignment shrinkToFi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Continuous"/>
    </xf>
    <xf numFmtId="17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179" fontId="0" fillId="0" borderId="13" xfId="0" applyNumberFormat="1" applyBorder="1"/>
    <xf numFmtId="1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3" xfId="0" applyBorder="1"/>
    <xf numFmtId="179" fontId="0" fillId="0" borderId="0" xfId="0" applyNumberFormat="1"/>
    <xf numFmtId="179" fontId="0" fillId="0" borderId="13" xfId="0" applyNumberFormat="1" applyBorder="1" applyAlignment="1">
      <alignment horizontal="right"/>
    </xf>
    <xf numFmtId="0" fontId="0" fillId="0" borderId="0" xfId="0" applyNumberFormat="1" applyBorder="1"/>
    <xf numFmtId="177" fontId="0" fillId="0" borderId="0" xfId="0" applyNumberFormat="1"/>
    <xf numFmtId="0" fontId="26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7" fillId="0" borderId="0" xfId="0" applyFont="1" applyBorder="1"/>
    <xf numFmtId="0" fontId="1" fillId="0" borderId="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4" borderId="22" xfId="0" applyFont="1" applyFill="1" applyBorder="1" applyAlignment="1">
      <alignment horizontal="centerContinuous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Continuous"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left" vertical="center" shrinkToFit="1"/>
    </xf>
    <xf numFmtId="2" fontId="28" fillId="0" borderId="33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36" xfId="0" applyFont="1" applyBorder="1" applyAlignment="1">
      <alignment horizontal="center" vertical="center" shrinkToFit="1"/>
    </xf>
    <xf numFmtId="2" fontId="28" fillId="0" borderId="35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2" fontId="28" fillId="0" borderId="37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29" fillId="0" borderId="0" xfId="0" applyFont="1" applyFill="1" applyBorder="1"/>
    <xf numFmtId="0" fontId="1" fillId="4" borderId="41" xfId="0" applyFont="1" applyFill="1" applyBorder="1" applyAlignment="1">
      <alignment horizontal="centerContinuous" vertical="center"/>
    </xf>
    <xf numFmtId="0" fontId="1" fillId="4" borderId="42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30" xfId="0" applyFont="1" applyFill="1" applyBorder="1" applyAlignment="1">
      <alignment horizontal="centerContinuous" vertical="center"/>
    </xf>
    <xf numFmtId="0" fontId="1" fillId="0" borderId="39" xfId="0" applyFont="1" applyBorder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178" fontId="28" fillId="0" borderId="12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1" fillId="4" borderId="31" xfId="0" applyFont="1" applyFill="1" applyBorder="1" applyAlignment="1">
      <alignment horizontal="centerContinuous" vertical="center"/>
    </xf>
    <xf numFmtId="0" fontId="1" fillId="4" borderId="32" xfId="0" applyFont="1" applyFill="1" applyBorder="1" applyAlignment="1">
      <alignment horizontal="centerContinuous" vertical="center"/>
    </xf>
    <xf numFmtId="0" fontId="1" fillId="5" borderId="44" xfId="0" applyFont="1" applyFill="1" applyBorder="1" applyAlignment="1">
      <alignment horizontal="centerContinuous" vertical="center"/>
    </xf>
    <xf numFmtId="0" fontId="1" fillId="5" borderId="32" xfId="0" applyFont="1" applyFill="1" applyBorder="1" applyAlignment="1">
      <alignment horizontal="centerContinuous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" fontId="28" fillId="0" borderId="33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6" fillId="0" borderId="0" xfId="0" applyFont="1" applyBorder="1"/>
    <xf numFmtId="0" fontId="28" fillId="0" borderId="45" xfId="0" applyFont="1" applyBorder="1" applyAlignment="1">
      <alignment horizontal="center" vertical="center"/>
    </xf>
    <xf numFmtId="1" fontId="28" fillId="0" borderId="46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1" fontId="1" fillId="0" borderId="0" xfId="0" applyNumberFormat="1" applyFont="1" applyBorder="1"/>
    <xf numFmtId="0" fontId="0" fillId="0" borderId="15" xfId="0" applyBorder="1" applyAlignment="1">
      <alignment horizontal="centerContinuous"/>
    </xf>
    <xf numFmtId="0" fontId="0" fillId="0" borderId="13" xfId="0" applyFont="1" applyBorder="1"/>
    <xf numFmtId="2" fontId="0" fillId="0" borderId="13" xfId="0" applyNumberFormat="1" applyFont="1" applyBorder="1"/>
    <xf numFmtId="2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0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179" fontId="1" fillId="0" borderId="0" xfId="0" applyNumberFormat="1" applyFont="1" applyBorder="1"/>
    <xf numFmtId="179" fontId="0" fillId="0" borderId="0" xfId="0" applyNumberForma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8" fillId="4" borderId="49" xfId="0" applyFont="1" applyFill="1" applyBorder="1" applyAlignment="1">
      <alignment horizontal="centerContinuous" vertical="center"/>
    </xf>
    <xf numFmtId="0" fontId="35" fillId="4" borderId="50" xfId="0" applyFont="1" applyFill="1" applyBorder="1" applyAlignment="1">
      <alignment horizontal="centerContinuous" vertical="center"/>
    </xf>
    <xf numFmtId="0" fontId="35" fillId="4" borderId="51" xfId="0" applyFont="1" applyFill="1" applyBorder="1" applyAlignment="1">
      <alignment horizontal="centerContinuous" vertical="center"/>
    </xf>
    <xf numFmtId="0" fontId="1" fillId="4" borderId="19" xfId="0" applyFont="1" applyFill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Continuous" vertical="center"/>
    </xf>
    <xf numFmtId="0" fontId="1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2" fontId="28" fillId="0" borderId="57" xfId="0" applyNumberFormat="1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shrinkToFit="1"/>
    </xf>
    <xf numFmtId="0" fontId="28" fillId="0" borderId="60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shrinkToFit="1"/>
    </xf>
    <xf numFmtId="2" fontId="28" fillId="0" borderId="61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2" fontId="28" fillId="0" borderId="33" xfId="0" applyNumberFormat="1" applyFont="1" applyBorder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shrinkToFit="1"/>
    </xf>
    <xf numFmtId="2" fontId="28" fillId="0" borderId="46" xfId="0" applyNumberFormat="1" applyFont="1" applyBorder="1" applyAlignment="1">
      <alignment horizontal="center"/>
    </xf>
    <xf numFmtId="0" fontId="28" fillId="0" borderId="6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1" fillId="0" borderId="0" xfId="0" applyNumberFormat="1" applyFont="1" applyBorder="1"/>
    <xf numFmtId="0" fontId="3" fillId="0" borderId="0" xfId="0" applyFont="1" applyBorder="1"/>
    <xf numFmtId="0" fontId="29" fillId="0" borderId="0" xfId="0" applyFont="1" applyBorder="1"/>
    <xf numFmtId="0" fontId="1" fillId="4" borderId="20" xfId="0" applyFont="1" applyFill="1" applyBorder="1" applyAlignment="1">
      <alignment horizontal="centerContinuous" vertical="center"/>
    </xf>
    <xf numFmtId="0" fontId="1" fillId="4" borderId="21" xfId="0" applyFont="1" applyFill="1" applyBorder="1" applyAlignment="1">
      <alignment horizontal="centerContinuous" vertical="center"/>
    </xf>
    <xf numFmtId="0" fontId="1" fillId="4" borderId="49" xfId="0" applyFont="1" applyFill="1" applyBorder="1" applyAlignment="1">
      <alignment horizontal="centerContinuous" vertical="center"/>
    </xf>
    <xf numFmtId="0" fontId="1" fillId="4" borderId="50" xfId="0" applyFont="1" applyFill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63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178" fontId="28" fillId="0" borderId="64" xfId="0" applyNumberFormat="1" applyFont="1" applyBorder="1" applyAlignment="1">
      <alignment horizontal="center" vertical="center"/>
    </xf>
    <xf numFmtId="178" fontId="28" fillId="0" borderId="57" xfId="0" applyNumberFormat="1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178" fontId="28" fillId="0" borderId="33" xfId="0" applyNumberFormat="1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 vertical="center"/>
    </xf>
    <xf numFmtId="178" fontId="28" fillId="0" borderId="61" xfId="0" applyNumberFormat="1" applyFont="1" applyBorder="1" applyAlignment="1">
      <alignment horizontal="center" vertical="center"/>
    </xf>
    <xf numFmtId="178" fontId="28" fillId="0" borderId="46" xfId="0" applyNumberFormat="1" applyFont="1" applyBorder="1" applyAlignment="1">
      <alignment horizontal="center" vertical="center"/>
    </xf>
    <xf numFmtId="2" fontId="28" fillId="0" borderId="46" xfId="0" applyNumberFormat="1" applyFont="1" applyBorder="1" applyAlignment="1">
      <alignment horizontal="center" vertical="center"/>
    </xf>
    <xf numFmtId="0" fontId="1" fillId="4" borderId="51" xfId="0" applyFont="1" applyFill="1" applyBorder="1" applyAlignment="1">
      <alignment horizontal="centerContinuous" vertical="center"/>
    </xf>
    <xf numFmtId="0" fontId="1" fillId="4" borderId="66" xfId="0" applyFont="1" applyFill="1" applyBorder="1" applyAlignment="1">
      <alignment horizontal="centerContinuous" vertical="center"/>
    </xf>
    <xf numFmtId="0" fontId="1" fillId="4" borderId="67" xfId="0" applyFont="1" applyFill="1" applyBorder="1" applyAlignment="1">
      <alignment horizontal="centerContinuous" vertical="center"/>
    </xf>
    <xf numFmtId="0" fontId="1" fillId="5" borderId="49" xfId="0" applyFont="1" applyFill="1" applyBorder="1" applyAlignment="1">
      <alignment horizontal="centerContinuous" vertical="center"/>
    </xf>
    <xf numFmtId="0" fontId="1" fillId="5" borderId="67" xfId="0" applyFont="1" applyFill="1" applyBorder="1" applyAlignment="1">
      <alignment horizontal="centerContinuous" vertical="center"/>
    </xf>
    <xf numFmtId="0" fontId="1" fillId="0" borderId="54" xfId="0" applyFont="1" applyBorder="1" applyAlignment="1">
      <alignment horizontal="center" vertical="center"/>
    </xf>
    <xf numFmtId="2" fontId="28" fillId="0" borderId="68" xfId="0" applyNumberFormat="1" applyFont="1" applyBorder="1" applyAlignment="1">
      <alignment horizontal="center" vertical="center"/>
    </xf>
    <xf numFmtId="1" fontId="28" fillId="0" borderId="57" xfId="0" applyNumberFormat="1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3" fillId="0" borderId="0" xfId="0" applyFont="1" applyBorder="1"/>
    <xf numFmtId="0" fontId="36" fillId="0" borderId="34" xfId="0" applyFont="1" applyBorder="1" applyAlignment="1">
      <alignment horizontal="center" vertical="center"/>
    </xf>
    <xf numFmtId="0" fontId="34" fillId="0" borderId="0" xfId="0" applyFont="1" applyBorder="1"/>
    <xf numFmtId="2" fontId="28" fillId="0" borderId="29" xfId="0" applyNumberFormat="1" applyFont="1" applyBorder="1" applyAlignment="1">
      <alignment horizontal="center" vertical="center"/>
    </xf>
    <xf numFmtId="1" fontId="28" fillId="0" borderId="61" xfId="0" applyNumberFormat="1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3" fillId="0" borderId="13" xfId="0" applyFont="1" applyBorder="1"/>
    <xf numFmtId="2" fontId="26" fillId="0" borderId="13" xfId="0" applyNumberFormat="1" applyFont="1" applyBorder="1"/>
    <xf numFmtId="0" fontId="34" fillId="0" borderId="13" xfId="0" applyFont="1" applyBorder="1"/>
    <xf numFmtId="0" fontId="26" fillId="0" borderId="13" xfId="0" applyFont="1" applyBorder="1" applyAlignment="1">
      <alignment horizontal="center"/>
    </xf>
    <xf numFmtId="2" fontId="33" fillId="0" borderId="0" xfId="0" applyNumberFormat="1" applyFont="1"/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37" fillId="0" borderId="0" xfId="0" applyFont="1" applyBorder="1"/>
    <xf numFmtId="0" fontId="37" fillId="0" borderId="11" xfId="0" applyFont="1" applyBorder="1" applyAlignment="1">
      <alignment horizontal="center" vertical="center"/>
    </xf>
    <xf numFmtId="0" fontId="37" fillId="0" borderId="11" xfId="0" applyFont="1" applyBorder="1"/>
    <xf numFmtId="0" fontId="39" fillId="4" borderId="49" xfId="0" applyFont="1" applyFill="1" applyBorder="1" applyAlignment="1">
      <alignment horizontal="centerContinuous" vertical="center"/>
    </xf>
    <xf numFmtId="0" fontId="40" fillId="4" borderId="50" xfId="0" applyFont="1" applyFill="1" applyBorder="1" applyAlignment="1">
      <alignment horizontal="centerContinuous" vertical="center"/>
    </xf>
    <xf numFmtId="0" fontId="40" fillId="4" borderId="51" xfId="0" applyFont="1" applyFill="1" applyBorder="1" applyAlignment="1">
      <alignment horizontal="centerContinuous" vertical="center"/>
    </xf>
    <xf numFmtId="0" fontId="37" fillId="4" borderId="19" xfId="0" applyFont="1" applyFill="1" applyBorder="1" applyAlignment="1">
      <alignment horizontal="centerContinuous" vertical="center"/>
    </xf>
    <xf numFmtId="0" fontId="37" fillId="0" borderId="15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Continuous" vertical="center"/>
    </xf>
    <xf numFmtId="0" fontId="37" fillId="0" borderId="55" xfId="0" applyFont="1" applyBorder="1" applyAlignment="1">
      <alignment horizontal="center" vertical="center"/>
    </xf>
    <xf numFmtId="0" fontId="41" fillId="0" borderId="56" xfId="0" applyFont="1" applyBorder="1" applyAlignment="1">
      <alignment horizontal="left" vertical="center" shrinkToFit="1"/>
    </xf>
    <xf numFmtId="0" fontId="41" fillId="0" borderId="6" xfId="0" applyFont="1" applyBorder="1" applyAlignment="1">
      <alignment horizontal="left" vertical="center" shrinkToFit="1"/>
    </xf>
    <xf numFmtId="0" fontId="41" fillId="0" borderId="71" xfId="0" applyFont="1" applyBorder="1" applyAlignment="1">
      <alignment horizontal="left" vertical="center" shrinkToFit="1"/>
    </xf>
    <xf numFmtId="2" fontId="39" fillId="0" borderId="57" xfId="0" applyNumberFormat="1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59" xfId="0" applyNumberFormat="1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41" fillId="0" borderId="8" xfId="0" applyFont="1" applyBorder="1" applyAlignment="1">
      <alignment horizontal="left" vertical="center" shrinkToFit="1"/>
    </xf>
    <xf numFmtId="0" fontId="41" fillId="0" borderId="72" xfId="0" applyFont="1" applyBorder="1" applyAlignment="1">
      <alignment horizontal="left" vertical="center" shrinkToFit="1"/>
    </xf>
    <xf numFmtId="2" fontId="39" fillId="0" borderId="33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41" fillId="0" borderId="8" xfId="0" applyFont="1" applyFill="1" applyBorder="1" applyAlignment="1">
      <alignment horizontal="left" vertical="center" shrinkToFit="1"/>
    </xf>
    <xf numFmtId="0" fontId="37" fillId="0" borderId="6" xfId="0" applyFont="1" applyFill="1" applyBorder="1" applyAlignment="1">
      <alignment horizontal="center" vertical="center"/>
    </xf>
    <xf numFmtId="0" fontId="37" fillId="0" borderId="72" xfId="0" applyFont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 shrinkToFit="1"/>
    </xf>
    <xf numFmtId="2" fontId="39" fillId="0" borderId="61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 shrinkToFit="1"/>
    </xf>
    <xf numFmtId="2" fontId="39" fillId="0" borderId="33" xfId="0" applyNumberFormat="1" applyFont="1" applyBorder="1" applyAlignment="1">
      <alignment horizontal="center"/>
    </xf>
    <xf numFmtId="0" fontId="37" fillId="0" borderId="62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 shrinkToFit="1"/>
    </xf>
    <xf numFmtId="2" fontId="39" fillId="0" borderId="46" xfId="0" applyNumberFormat="1" applyFont="1" applyBorder="1" applyAlignment="1">
      <alignment horizontal="center"/>
    </xf>
    <xf numFmtId="0" fontId="39" fillId="0" borderId="39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79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78" fontId="37" fillId="0" borderId="0" xfId="0" applyNumberFormat="1" applyFont="1" applyBorder="1"/>
    <xf numFmtId="0" fontId="43" fillId="0" borderId="0" xfId="0" applyFont="1" applyBorder="1"/>
    <xf numFmtId="0" fontId="44" fillId="0" borderId="0" xfId="0" applyFont="1" applyBorder="1"/>
    <xf numFmtId="0" fontId="37" fillId="4" borderId="20" xfId="0" applyFont="1" applyFill="1" applyBorder="1" applyAlignment="1">
      <alignment horizontal="centerContinuous" vertical="center"/>
    </xf>
    <xf numFmtId="0" fontId="37" fillId="4" borderId="21" xfId="0" applyFont="1" applyFill="1" applyBorder="1" applyAlignment="1">
      <alignment horizontal="centerContinuous" vertical="center"/>
    </xf>
    <xf numFmtId="0" fontId="37" fillId="4" borderId="49" xfId="0" applyFont="1" applyFill="1" applyBorder="1" applyAlignment="1">
      <alignment horizontal="centerContinuous" vertical="center"/>
    </xf>
    <xf numFmtId="0" fontId="37" fillId="4" borderId="50" xfId="0" applyFont="1" applyFill="1" applyBorder="1" applyAlignment="1">
      <alignment horizontal="centerContinuous" vertical="center"/>
    </xf>
    <xf numFmtId="0" fontId="37" fillId="0" borderId="13" xfId="0" applyFont="1" applyBorder="1" applyAlignment="1">
      <alignment horizontal="centerContinuous" vertical="center"/>
    </xf>
    <xf numFmtId="0" fontId="37" fillId="0" borderId="63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4" xfId="0" applyNumberFormat="1" applyFont="1" applyBorder="1" applyAlignment="1">
      <alignment horizontal="center" vertical="center"/>
    </xf>
    <xf numFmtId="178" fontId="39" fillId="0" borderId="57" xfId="0" applyNumberFormat="1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78" fontId="39" fillId="0" borderId="2" xfId="0" applyNumberFormat="1" applyFont="1" applyBorder="1" applyAlignment="1">
      <alignment horizontal="center" vertical="center"/>
    </xf>
    <xf numFmtId="178" fontId="39" fillId="0" borderId="33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78" fontId="39" fillId="0" borderId="1" xfId="0" applyNumberFormat="1" applyFont="1" applyBorder="1" applyAlignment="1">
      <alignment horizontal="center" vertical="center"/>
    </xf>
    <xf numFmtId="178" fontId="39" fillId="0" borderId="61" xfId="0" applyNumberFormat="1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178" fontId="39" fillId="0" borderId="12" xfId="0" applyNumberFormat="1" applyFont="1" applyBorder="1" applyAlignment="1">
      <alignment horizontal="center" vertical="center"/>
    </xf>
    <xf numFmtId="178" fontId="39" fillId="0" borderId="46" xfId="0" applyNumberFormat="1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2" fontId="39" fillId="0" borderId="46" xfId="0" applyNumberFormat="1" applyFont="1" applyBorder="1" applyAlignment="1">
      <alignment horizontal="center" vertical="center"/>
    </xf>
    <xf numFmtId="2" fontId="37" fillId="0" borderId="0" xfId="0" applyNumberFormat="1" applyFont="1" applyBorder="1"/>
    <xf numFmtId="0" fontId="37" fillId="4" borderId="51" xfId="0" applyFont="1" applyFill="1" applyBorder="1" applyAlignment="1">
      <alignment horizontal="centerContinuous" vertical="center"/>
    </xf>
    <xf numFmtId="0" fontId="37" fillId="4" borderId="66" xfId="0" applyFont="1" applyFill="1" applyBorder="1" applyAlignment="1">
      <alignment horizontal="centerContinuous" vertical="center"/>
    </xf>
    <xf numFmtId="0" fontId="37" fillId="4" borderId="67" xfId="0" applyFont="1" applyFill="1" applyBorder="1" applyAlignment="1">
      <alignment horizontal="centerContinuous" vertical="center"/>
    </xf>
    <xf numFmtId="0" fontId="37" fillId="5" borderId="49" xfId="0" applyFont="1" applyFill="1" applyBorder="1" applyAlignment="1">
      <alignment horizontal="centerContinuous" vertical="center"/>
    </xf>
    <xf numFmtId="0" fontId="37" fillId="5" borderId="67" xfId="0" applyFont="1" applyFill="1" applyBorder="1" applyAlignment="1">
      <alignment horizontal="centerContinuous" vertical="center"/>
    </xf>
    <xf numFmtId="0" fontId="37" fillId="0" borderId="54" xfId="0" applyFont="1" applyBorder="1" applyAlignment="1">
      <alignment horizontal="center" vertical="center"/>
    </xf>
    <xf numFmtId="2" fontId="39" fillId="0" borderId="68" xfId="0" applyNumberFormat="1" applyFont="1" applyBorder="1" applyAlignment="1">
      <alignment horizontal="center" vertical="center"/>
    </xf>
    <xf numFmtId="1" fontId="39" fillId="0" borderId="57" xfId="0" applyNumberFormat="1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/>
    </xf>
    <xf numFmtId="2" fontId="39" fillId="0" borderId="35" xfId="0" applyNumberFormat="1" applyFont="1" applyBorder="1" applyAlignment="1">
      <alignment horizontal="center" vertical="center"/>
    </xf>
    <xf numFmtId="1" fontId="39" fillId="0" borderId="33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2" fontId="39" fillId="0" borderId="29" xfId="0" applyNumberFormat="1" applyFont="1" applyBorder="1" applyAlignment="1">
      <alignment horizontal="center" vertical="center"/>
    </xf>
    <xf numFmtId="1" fontId="39" fillId="0" borderId="61" xfId="0" applyNumberFormat="1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2" fontId="39" fillId="0" borderId="37" xfId="0" applyNumberFormat="1" applyFont="1" applyBorder="1" applyAlignment="1">
      <alignment horizontal="center" vertical="center"/>
    </xf>
    <xf numFmtId="1" fontId="39" fillId="0" borderId="46" xfId="0" applyNumberFormat="1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1" fontId="37" fillId="0" borderId="0" xfId="0" applyNumberFormat="1" applyFont="1" applyBorder="1"/>
    <xf numFmtId="179" fontId="37" fillId="0" borderId="0" xfId="0" applyNumberFormat="1" applyFont="1" applyBorder="1"/>
    <xf numFmtId="0" fontId="0" fillId="0" borderId="73" xfId="0" applyBorder="1"/>
    <xf numFmtId="0" fontId="0" fillId="0" borderId="16" xfId="0" applyBorder="1"/>
    <xf numFmtId="0" fontId="0" fillId="0" borderId="66" xfId="0" applyBorder="1" applyAlignment="1">
      <alignment horizontal="centerContinuous"/>
    </xf>
    <xf numFmtId="0" fontId="0" fillId="0" borderId="50" xfId="0" applyBorder="1" applyAlignment="1">
      <alignment horizontal="centerContinuous"/>
    </xf>
    <xf numFmtId="0" fontId="0" fillId="0" borderId="67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74" xfId="0" applyBorder="1"/>
    <xf numFmtId="0" fontId="0" fillId="0" borderId="75" xfId="0" applyBorder="1"/>
    <xf numFmtId="0" fontId="0" fillId="0" borderId="5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76" xfId="0" applyBorder="1"/>
    <xf numFmtId="0" fontId="46" fillId="0" borderId="54" xfId="0" applyFont="1" applyBorder="1"/>
    <xf numFmtId="179" fontId="0" fillId="0" borderId="54" xfId="0" applyNumberFormat="1" applyBorder="1" applyAlignment="1">
      <alignment horizontal="center"/>
    </xf>
    <xf numFmtId="0" fontId="0" fillId="0" borderId="77" xfId="0" applyBorder="1"/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54" xfId="0" applyBorder="1" applyAlignment="1">
      <alignment horizontal="centerContinuous"/>
    </xf>
    <xf numFmtId="2" fontId="0" fillId="0" borderId="54" xfId="0" applyNumberFormat="1" applyBorder="1"/>
    <xf numFmtId="1" fontId="0" fillId="0" borderId="54" xfId="0" applyNumberFormat="1" applyBorder="1"/>
    <xf numFmtId="1" fontId="0" fillId="0" borderId="0" xfId="0" applyNumberFormat="1" applyBorder="1"/>
    <xf numFmtId="0" fontId="0" fillId="0" borderId="54" xfId="0" applyBorder="1"/>
    <xf numFmtId="0" fontId="0" fillId="0" borderId="78" xfId="0" applyBorder="1"/>
    <xf numFmtId="0" fontId="0" fillId="0" borderId="26" xfId="0" applyBorder="1"/>
    <xf numFmtId="179" fontId="0" fillId="0" borderId="0" xfId="0" applyNumberFormat="1" applyBorder="1"/>
    <xf numFmtId="0" fontId="49" fillId="0" borderId="0" xfId="0" applyFont="1" applyBorder="1" applyAlignment="1">
      <alignment shrinkToFit="1"/>
    </xf>
    <xf numFmtId="0" fontId="2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/>
    </xf>
    <xf numFmtId="0" fontId="37" fillId="0" borderId="47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2" fontId="9" fillId="0" borderId="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workbookViewId="0">
      <selection activeCell="Y21" sqref="Y21"/>
    </sheetView>
  </sheetViews>
  <sheetFormatPr defaultColWidth="9" defaultRowHeight="13.5"/>
  <cols>
    <col min="1" max="2" width="3.75" customWidth="1"/>
    <col min="3" max="3" width="13.75" customWidth="1"/>
    <col min="4" max="4" width="16.25" customWidth="1"/>
    <col min="6" max="7" width="6.625" customWidth="1"/>
    <col min="8" max="8" width="3.25" customWidth="1"/>
    <col min="9" max="9" width="2.75" customWidth="1"/>
    <col min="10" max="10" width="2.625" customWidth="1"/>
    <col min="11" max="11" width="3.25" customWidth="1"/>
    <col min="12" max="12" width="2.5" customWidth="1"/>
    <col min="13" max="14" width="6.625" customWidth="1"/>
    <col min="16" max="17" width="6.625" customWidth="1"/>
    <col min="19" max="22" width="6.625" customWidth="1"/>
    <col min="24" max="24" width="6" customWidth="1"/>
    <col min="25" max="25" width="4" customWidth="1"/>
    <col min="26" max="26" width="3" customWidth="1"/>
    <col min="27" max="27" width="2.75" customWidth="1"/>
    <col min="28" max="28" width="4.125" customWidth="1"/>
    <col min="29" max="30" width="8.5" customWidth="1"/>
  </cols>
  <sheetData>
    <row r="1" spans="1:31">
      <c r="A1" t="s">
        <v>0</v>
      </c>
      <c r="B1">
        <v>15</v>
      </c>
      <c r="C1" t="s">
        <v>1</v>
      </c>
      <c r="G1" s="202" t="s">
        <v>2</v>
      </c>
      <c r="H1" s="280">
        <v>22</v>
      </c>
      <c r="I1" s="281" t="s">
        <v>3</v>
      </c>
      <c r="M1" t="s">
        <v>4</v>
      </c>
    </row>
    <row r="3" spans="1:31">
      <c r="C3" s="477" t="s">
        <v>5</v>
      </c>
      <c r="D3" s="478" t="s">
        <v>6</v>
      </c>
      <c r="E3" s="479" t="s">
        <v>7</v>
      </c>
      <c r="F3" s="480"/>
      <c r="G3" s="481"/>
      <c r="H3" s="482" t="s">
        <v>8</v>
      </c>
      <c r="I3" s="491"/>
      <c r="J3" s="491"/>
      <c r="K3" s="491"/>
      <c r="L3" s="491"/>
      <c r="M3" s="491"/>
      <c r="N3" s="492"/>
      <c r="O3" s="479" t="s">
        <v>9</v>
      </c>
      <c r="P3" s="480"/>
      <c r="Q3" s="481"/>
      <c r="R3" s="480" t="s">
        <v>10</v>
      </c>
      <c r="S3" s="480"/>
      <c r="T3" s="481"/>
      <c r="U3" s="479" t="s">
        <v>11</v>
      </c>
      <c r="V3" s="481"/>
      <c r="W3" s="96"/>
    </row>
    <row r="4" spans="1:31">
      <c r="C4" s="483"/>
      <c r="D4" s="484"/>
      <c r="E4" s="485" t="s">
        <v>12</v>
      </c>
      <c r="F4" s="197" t="s">
        <v>13</v>
      </c>
      <c r="G4" s="486" t="s">
        <v>14</v>
      </c>
      <c r="H4" s="195" t="s">
        <v>12</v>
      </c>
      <c r="I4" s="493"/>
      <c r="J4" s="195"/>
      <c r="K4" s="195"/>
      <c r="L4" s="195"/>
      <c r="M4" s="202" t="s">
        <v>13</v>
      </c>
      <c r="N4" s="202" t="s">
        <v>14</v>
      </c>
      <c r="O4" s="485" t="s">
        <v>12</v>
      </c>
      <c r="P4" s="197" t="s">
        <v>13</v>
      </c>
      <c r="Q4" s="486" t="s">
        <v>14</v>
      </c>
      <c r="R4" s="197" t="s">
        <v>12</v>
      </c>
      <c r="S4" s="197" t="s">
        <v>13</v>
      </c>
      <c r="T4" s="486" t="s">
        <v>14</v>
      </c>
      <c r="U4" s="485" t="s">
        <v>13</v>
      </c>
      <c r="V4" s="486" t="s">
        <v>14</v>
      </c>
      <c r="W4" s="96"/>
      <c r="AE4" t="s">
        <v>15</v>
      </c>
    </row>
    <row r="5" spans="1:31">
      <c r="C5" s="487" t="s">
        <v>16</v>
      </c>
      <c r="D5" s="488" t="s">
        <v>17</v>
      </c>
      <c r="E5" s="489"/>
      <c r="F5" s="197">
        <f>IF(E5="",0,VLOOKUP(E5,女子得点表!$B$5:$C$84,2))</f>
        <v>0</v>
      </c>
      <c r="G5" s="486" t="str">
        <f t="shared" ref="G5:G28" si="0">IF(E5="","棄権",RANK(E5,$E$5:$E$118,MIN($E$5:$E$118)))</f>
        <v>棄権</v>
      </c>
      <c r="H5" s="202"/>
      <c r="I5" s="202" t="s">
        <v>18</v>
      </c>
      <c r="J5" s="202"/>
      <c r="K5" s="202" t="s">
        <v>19</v>
      </c>
      <c r="L5" s="202"/>
      <c r="M5" s="202">
        <f>IF(H5="",0,VLOOKUP(AE5,女子得点表!$E$5:$F$205,2))</f>
        <v>0</v>
      </c>
      <c r="N5" s="197" t="str">
        <f>IF(L5="","棄権",$H$1+1-RANK(AE5,$AE$5:$AE118,MIN($AE5:$AE118)))</f>
        <v>棄権</v>
      </c>
      <c r="O5" s="494"/>
      <c r="P5" s="202">
        <f>IF(O5="",0,VLOOKUP(O5,女子得点表!$H$5:$I$205,2))</f>
        <v>0</v>
      </c>
      <c r="Q5" s="486" t="str">
        <f t="shared" ref="Q5:Q28" si="1">IF(O5="","棄権",RANK(O5,$O$5:$O$118,0))</f>
        <v>棄権</v>
      </c>
      <c r="R5" s="198"/>
      <c r="S5" s="202">
        <f>IF(R5="",0,VLOOKUP(R5,女子得点表!$K$5:$L$205,2))</f>
        <v>0</v>
      </c>
      <c r="T5" s="486" t="str">
        <f t="shared" ref="T5:T28" si="2">IF(R5="","棄権",RANK(R5,$R$5:$R$118,0))</f>
        <v>棄権</v>
      </c>
      <c r="U5" s="495">
        <f t="shared" ref="U5:U28" si="3">F5+M5+P5+S5</f>
        <v>0</v>
      </c>
      <c r="V5" s="486" t="str">
        <f t="shared" ref="V5:V28" si="4">IF(AND(E5=0,M5=0,O5=0,R5=0),"棄権",RANK(U5,$U$5:$U$118,0))</f>
        <v>棄権</v>
      </c>
      <c r="W5" s="96"/>
      <c r="AE5" s="202">
        <f t="shared" ref="AE5:AE29" si="5">H5*60+J5+L5/10</f>
        <v>0</v>
      </c>
    </row>
    <row r="6" spans="1:31">
      <c r="C6" s="487" t="s">
        <v>20</v>
      </c>
      <c r="D6" s="488" t="s">
        <v>21</v>
      </c>
      <c r="E6" s="489">
        <v>17.3</v>
      </c>
      <c r="F6" s="197">
        <f>IF(E6="",0,VLOOKUP(E6,女子得点表!$B$5:$C$84,2))</f>
        <v>330</v>
      </c>
      <c r="G6" s="486">
        <f t="shared" si="0"/>
        <v>10</v>
      </c>
      <c r="H6" s="202">
        <v>2</v>
      </c>
      <c r="I6" s="202" t="s">
        <v>18</v>
      </c>
      <c r="J6" s="202">
        <v>28</v>
      </c>
      <c r="K6" s="202" t="s">
        <v>19</v>
      </c>
      <c r="L6" s="202">
        <v>2</v>
      </c>
      <c r="M6" s="202" t="e">
        <f>IF(H6="",0,VLOOKUP(AE6,女子得点表!$E$5:$F$205,2))</f>
        <v>#N/A</v>
      </c>
      <c r="N6" s="197">
        <f>IF(L6="","棄権",$H$1+1-RANK(AE6,$AE$5:$AE119,MIN($AE6:$AE119)))</f>
        <v>15</v>
      </c>
      <c r="O6" s="494">
        <v>2.67</v>
      </c>
      <c r="P6" s="202">
        <f>IF(O6="",0,VLOOKUP(O6,女子得点表!$H$5:$I$205,2))</f>
        <v>270</v>
      </c>
      <c r="Q6" s="486">
        <f t="shared" si="1"/>
        <v>8</v>
      </c>
      <c r="R6" s="198">
        <v>14.6</v>
      </c>
      <c r="S6" s="202">
        <f>IF(R6="",0,VLOOKUP(R6,女子得点表!$K$5:$L$205,2))</f>
        <v>270</v>
      </c>
      <c r="T6" s="486">
        <f t="shared" si="2"/>
        <v>19</v>
      </c>
      <c r="U6" s="495" t="e">
        <f t="shared" si="3"/>
        <v>#N/A</v>
      </c>
      <c r="V6" s="486" t="e">
        <f t="shared" si="4"/>
        <v>#N/A</v>
      </c>
      <c r="W6" s="96"/>
      <c r="AE6" s="202">
        <f t="shared" si="5"/>
        <v>148.19999999999999</v>
      </c>
    </row>
    <row r="7" spans="1:31">
      <c r="C7" s="487" t="s">
        <v>22</v>
      </c>
      <c r="D7" s="488" t="s">
        <v>23</v>
      </c>
      <c r="E7" s="489">
        <v>20.399999999999999</v>
      </c>
      <c r="F7" s="197">
        <f>IF(E7="",0,VLOOKUP(E7,女子得点表!$B$5:$C$84,2))</f>
        <v>20</v>
      </c>
      <c r="G7" s="486">
        <f t="shared" si="0"/>
        <v>22</v>
      </c>
      <c r="H7" s="202">
        <v>2</v>
      </c>
      <c r="I7" s="202" t="s">
        <v>18</v>
      </c>
      <c r="J7" s="202">
        <v>54</v>
      </c>
      <c r="K7" s="202" t="s">
        <v>19</v>
      </c>
      <c r="L7" s="202">
        <v>4</v>
      </c>
      <c r="M7" s="202" t="e">
        <f>IF(H7="",0,VLOOKUP(AE7,女子得点表!$E$5:$F$205,2))</f>
        <v>#N/A</v>
      </c>
      <c r="N7" s="197">
        <f>IF(L7="","棄権",$H$1+1-RANK(AE7,$AE$5:$AE120,MIN($AE7:$AE120)))</f>
        <v>22</v>
      </c>
      <c r="O7" s="494">
        <v>2.5</v>
      </c>
      <c r="P7" s="202">
        <f>IF(O7="",0,VLOOKUP(O7,女子得点表!$H$5:$I$205,2))</f>
        <v>200</v>
      </c>
      <c r="Q7" s="486">
        <f t="shared" si="1"/>
        <v>15</v>
      </c>
      <c r="R7" s="198">
        <v>10.39</v>
      </c>
      <c r="S7" s="202">
        <f>IF(R7="",0,VLOOKUP(R7,女子得点表!$K$5:$L$205,2))</f>
        <v>150</v>
      </c>
      <c r="T7" s="486">
        <f t="shared" si="2"/>
        <v>22</v>
      </c>
      <c r="U7" s="495" t="e">
        <f t="shared" si="3"/>
        <v>#N/A</v>
      </c>
      <c r="V7" s="486" t="e">
        <f t="shared" si="4"/>
        <v>#N/A</v>
      </c>
      <c r="W7" s="96"/>
      <c r="AE7" s="202">
        <f t="shared" si="5"/>
        <v>174.4</v>
      </c>
    </row>
    <row r="8" spans="1:31">
      <c r="C8" s="487" t="s">
        <v>24</v>
      </c>
      <c r="D8" s="488" t="s">
        <v>25</v>
      </c>
      <c r="E8" s="489">
        <v>17.3</v>
      </c>
      <c r="F8" s="197">
        <f>IF(E8="",0,VLOOKUP(E8,女子得点表!$B$5:$C$84,2))</f>
        <v>330</v>
      </c>
      <c r="G8" s="486">
        <f t="shared" si="0"/>
        <v>10</v>
      </c>
      <c r="H8" s="202">
        <v>2</v>
      </c>
      <c r="I8" s="202" t="s">
        <v>18</v>
      </c>
      <c r="J8" s="202">
        <v>23</v>
      </c>
      <c r="K8" s="202" t="s">
        <v>19</v>
      </c>
      <c r="L8" s="202">
        <v>7</v>
      </c>
      <c r="M8" s="202" t="e">
        <f>IF(H8="",0,VLOOKUP(AE8,女子得点表!$E$5:$F$205,2))</f>
        <v>#N/A</v>
      </c>
      <c r="N8" s="197">
        <f>IF(L8="","棄権",$H$1+1-RANK(AE8,$AE$5:$AE121,MIN($AE8:$AE121)))</f>
        <v>10</v>
      </c>
      <c r="O8" s="494">
        <v>2.89</v>
      </c>
      <c r="P8" s="202">
        <f>IF(O8="",0,VLOOKUP(O8,女子得点表!$H$5:$I$205,2))</f>
        <v>355</v>
      </c>
      <c r="Q8" s="486">
        <f t="shared" si="1"/>
        <v>3</v>
      </c>
      <c r="R8" s="198">
        <v>25.47</v>
      </c>
      <c r="S8" s="202">
        <f>IF(R8="",0,VLOOKUP(R8,女子得点表!$K$5:$L$205,2))</f>
        <v>510</v>
      </c>
      <c r="T8" s="486">
        <f t="shared" si="2"/>
        <v>4</v>
      </c>
      <c r="U8" s="495" t="e">
        <f t="shared" si="3"/>
        <v>#N/A</v>
      </c>
      <c r="V8" s="486" t="e">
        <f t="shared" si="4"/>
        <v>#N/A</v>
      </c>
      <c r="W8" s="96"/>
      <c r="AE8" s="202">
        <f t="shared" si="5"/>
        <v>143.69999999999999</v>
      </c>
    </row>
    <row r="9" spans="1:31">
      <c r="C9" s="487" t="s">
        <v>26</v>
      </c>
      <c r="D9" s="488" t="s">
        <v>27</v>
      </c>
      <c r="E9" s="489">
        <v>16.899999999999999</v>
      </c>
      <c r="F9" s="197">
        <f>IF(E9="",0,VLOOKUP(E9,女子得点表!$B$5:$C$84,2))</f>
        <v>370</v>
      </c>
      <c r="G9" s="486">
        <f t="shared" si="0"/>
        <v>5</v>
      </c>
      <c r="H9" s="202">
        <v>2</v>
      </c>
      <c r="I9" s="202" t="s">
        <v>18</v>
      </c>
      <c r="J9" s="202">
        <v>16</v>
      </c>
      <c r="K9" s="202" t="s">
        <v>19</v>
      </c>
      <c r="L9" s="202">
        <v>1</v>
      </c>
      <c r="M9" s="202" t="e">
        <f>IF(H9="",0,VLOOKUP(AE9,女子得点表!$E$5:$F$205,2))</f>
        <v>#N/A</v>
      </c>
      <c r="N9" s="197">
        <f>IF(L9="","棄権",$H$1+1-RANK(AE9,$AE$5:$AE122,MIN($AE9:$AE122)))</f>
        <v>1</v>
      </c>
      <c r="O9" s="494">
        <v>2.59</v>
      </c>
      <c r="P9" s="202">
        <f>IF(O9="",0,VLOOKUP(O9,女子得点表!$H$5:$I$205,2))</f>
        <v>235</v>
      </c>
      <c r="Q9" s="486">
        <f t="shared" si="1"/>
        <v>11</v>
      </c>
      <c r="R9" s="198">
        <v>17.62</v>
      </c>
      <c r="S9" s="202">
        <f>IF(R9="",0,VLOOKUP(R9,女子得点表!$K$5:$L$205,2))</f>
        <v>345</v>
      </c>
      <c r="T9" s="486">
        <f t="shared" si="2"/>
        <v>16</v>
      </c>
      <c r="U9" s="495" t="e">
        <f t="shared" si="3"/>
        <v>#N/A</v>
      </c>
      <c r="V9" s="486" t="e">
        <f t="shared" si="4"/>
        <v>#N/A</v>
      </c>
      <c r="W9" s="96"/>
      <c r="AE9" s="202">
        <f t="shared" si="5"/>
        <v>136.1</v>
      </c>
    </row>
    <row r="10" spans="1:31">
      <c r="C10" s="490" t="s">
        <v>28</v>
      </c>
      <c r="D10" s="488" t="s">
        <v>17</v>
      </c>
      <c r="E10" s="489">
        <v>18.399999999999999</v>
      </c>
      <c r="F10" s="197">
        <f>IF(E10="",0,VLOOKUP(E10,女子得点表!$B$5:$C$84,2))</f>
        <v>220</v>
      </c>
      <c r="G10" s="486">
        <f t="shared" si="0"/>
        <v>21</v>
      </c>
      <c r="H10" s="202">
        <v>2</v>
      </c>
      <c r="I10" s="202" t="s">
        <v>18</v>
      </c>
      <c r="J10" s="202">
        <v>33</v>
      </c>
      <c r="K10" s="202" t="s">
        <v>19</v>
      </c>
      <c r="L10" s="202">
        <v>0</v>
      </c>
      <c r="M10" s="202" t="e">
        <f>IF(H10="",0,VLOOKUP(AE10,女子得点表!$E$5:$F$205,2))</f>
        <v>#N/A</v>
      </c>
      <c r="N10" s="197">
        <f>IF(L10="","棄権",$H$1+1-RANK(AE10,$AE$5:$AE123,MIN($AE10:$AE123)))</f>
        <v>20</v>
      </c>
      <c r="O10" s="494">
        <v>2.4500000000000002</v>
      </c>
      <c r="P10" s="202">
        <f>IF(O10="",0,VLOOKUP(O10,女子得点表!$H$5:$I$205,2))</f>
        <v>180</v>
      </c>
      <c r="Q10" s="486">
        <f t="shared" si="1"/>
        <v>16</v>
      </c>
      <c r="R10" s="198">
        <v>24.53</v>
      </c>
      <c r="S10" s="202">
        <f>IF(R10="",0,VLOOKUP(R10,女子得点表!$K$5:$L$205,2))</f>
        <v>495</v>
      </c>
      <c r="T10" s="486">
        <f t="shared" si="2"/>
        <v>5</v>
      </c>
      <c r="U10" s="495" t="e">
        <f t="shared" si="3"/>
        <v>#N/A</v>
      </c>
      <c r="V10" s="486" t="e">
        <f t="shared" si="4"/>
        <v>#N/A</v>
      </c>
      <c r="W10" s="96"/>
      <c r="AE10" s="202">
        <f t="shared" si="5"/>
        <v>153</v>
      </c>
    </row>
    <row r="11" spans="1:31">
      <c r="C11" s="487" t="s">
        <v>29</v>
      </c>
      <c r="D11" s="488" t="s">
        <v>21</v>
      </c>
      <c r="E11" s="489">
        <v>17.100000000000001</v>
      </c>
      <c r="F11" s="197">
        <f>IF(E11="",0,VLOOKUP(E11,女子得点表!$B$5:$C$84,2))</f>
        <v>350</v>
      </c>
      <c r="G11" s="486">
        <f t="shared" si="0"/>
        <v>9</v>
      </c>
      <c r="H11" s="202">
        <v>2</v>
      </c>
      <c r="I11" s="202" t="s">
        <v>18</v>
      </c>
      <c r="J11" s="202">
        <v>20</v>
      </c>
      <c r="K11" s="202" t="s">
        <v>19</v>
      </c>
      <c r="L11" s="202">
        <v>4</v>
      </c>
      <c r="M11" s="202" t="e">
        <f>IF(H11="",0,VLOOKUP(AE11,女子得点表!$E$5:$F$205,2))</f>
        <v>#N/A</v>
      </c>
      <c r="N11" s="197">
        <f>IF(L11="","棄権",$H$1+1-RANK(AE11,$AE$5:$AE124,MIN($AE11:$AE124)))</f>
        <v>6</v>
      </c>
      <c r="O11" s="494">
        <v>2.42</v>
      </c>
      <c r="P11" s="202">
        <f>IF(O11="",0,VLOOKUP(O11,女子得点表!$H$5:$I$205,2))</f>
        <v>170</v>
      </c>
      <c r="Q11" s="486">
        <f t="shared" si="1"/>
        <v>17</v>
      </c>
      <c r="R11" s="198">
        <v>19.760000000000002</v>
      </c>
      <c r="S11" s="202">
        <f>IF(R11="",0,VLOOKUP(R11,女子得点表!$K$5:$L$205,2))</f>
        <v>395</v>
      </c>
      <c r="T11" s="486">
        <f t="shared" si="2"/>
        <v>9</v>
      </c>
      <c r="U11" s="495" t="e">
        <f t="shared" si="3"/>
        <v>#N/A</v>
      </c>
      <c r="V11" s="486" t="e">
        <f t="shared" si="4"/>
        <v>#N/A</v>
      </c>
      <c r="W11" s="96"/>
      <c r="AE11" s="202">
        <f t="shared" si="5"/>
        <v>140.4</v>
      </c>
    </row>
    <row r="12" spans="1:31">
      <c r="C12" s="487" t="s">
        <v>30</v>
      </c>
      <c r="D12" s="488" t="s">
        <v>17</v>
      </c>
      <c r="E12" s="489">
        <v>17</v>
      </c>
      <c r="F12" s="197">
        <f>IF(E12="",0,VLOOKUP(E12,女子得点表!$B$5:$C$84,2))</f>
        <v>360</v>
      </c>
      <c r="G12" s="486">
        <f t="shared" si="0"/>
        <v>7</v>
      </c>
      <c r="H12" s="202">
        <v>2</v>
      </c>
      <c r="I12" s="202" t="s">
        <v>18</v>
      </c>
      <c r="J12" s="202">
        <v>16</v>
      </c>
      <c r="K12" s="202" t="s">
        <v>19</v>
      </c>
      <c r="L12" s="202">
        <v>8</v>
      </c>
      <c r="M12" s="202" t="e">
        <f>IF(H12="",0,VLOOKUP(AE12,女子得点表!$E$5:$F$205,2))</f>
        <v>#N/A</v>
      </c>
      <c r="N12" s="197">
        <f>IF(L12="","棄権",$H$1+1-RANK(AE12,$AE$5:$AE125,MIN($AE12:$AE125)))</f>
        <v>3</v>
      </c>
      <c r="O12" s="494">
        <v>2.83</v>
      </c>
      <c r="P12" s="202">
        <f>IF(O12="",0,VLOOKUP(O12,女子得点表!$H$5:$I$205,2))</f>
        <v>330</v>
      </c>
      <c r="Q12" s="486">
        <f t="shared" si="1"/>
        <v>5</v>
      </c>
      <c r="R12" s="198">
        <v>18.04</v>
      </c>
      <c r="S12" s="202">
        <f>IF(R12="",0,VLOOKUP(R12,女子得点表!$K$5:$L$205,2))</f>
        <v>355</v>
      </c>
      <c r="T12" s="486">
        <f t="shared" si="2"/>
        <v>14</v>
      </c>
      <c r="U12" s="495" t="e">
        <f t="shared" si="3"/>
        <v>#N/A</v>
      </c>
      <c r="V12" s="486" t="e">
        <f t="shared" si="4"/>
        <v>#N/A</v>
      </c>
      <c r="W12" s="96"/>
      <c r="AE12" s="202">
        <f t="shared" si="5"/>
        <v>136.80000000000001</v>
      </c>
    </row>
    <row r="13" spans="1:31">
      <c r="C13" s="487" t="s">
        <v>31</v>
      </c>
      <c r="D13" s="488" t="s">
        <v>21</v>
      </c>
      <c r="E13" s="489">
        <v>16.5</v>
      </c>
      <c r="F13" s="197">
        <f>IF(E13="",0,VLOOKUP(E13,女子得点表!$B$5:$C$84,2))</f>
        <v>410</v>
      </c>
      <c r="G13" s="486">
        <f t="shared" si="0"/>
        <v>4</v>
      </c>
      <c r="H13" s="202">
        <v>2</v>
      </c>
      <c r="I13" s="202" t="s">
        <v>18</v>
      </c>
      <c r="J13" s="202">
        <v>21</v>
      </c>
      <c r="K13" s="202" t="s">
        <v>19</v>
      </c>
      <c r="L13" s="202">
        <v>5</v>
      </c>
      <c r="M13" s="202" t="e">
        <f>IF(H13="",0,VLOOKUP(AE13,女子得点表!$E$5:$F$205,2))</f>
        <v>#N/A</v>
      </c>
      <c r="N13" s="197">
        <f>IF(L13="","棄権",$H$1+1-RANK(AE13,$AE$5:$AE126,MIN($AE13:$AE126)))</f>
        <v>8</v>
      </c>
      <c r="O13" s="494">
        <v>2.33</v>
      </c>
      <c r="P13" s="202">
        <f>IF(O13="",0,VLOOKUP(O13,女子得点表!$H$5:$I$205,2))</f>
        <v>130</v>
      </c>
      <c r="Q13" s="486">
        <f t="shared" si="1"/>
        <v>20</v>
      </c>
      <c r="R13" s="198">
        <v>23.74</v>
      </c>
      <c r="S13" s="202">
        <f>IF(R13="",0,VLOOKUP(R13,女子得点表!$K$5:$L$205,2))</f>
        <v>475</v>
      </c>
      <c r="T13" s="486">
        <f t="shared" si="2"/>
        <v>6</v>
      </c>
      <c r="U13" s="495" t="e">
        <f t="shared" si="3"/>
        <v>#N/A</v>
      </c>
      <c r="V13" s="486" t="e">
        <f t="shared" si="4"/>
        <v>#N/A</v>
      </c>
      <c r="W13" s="96"/>
      <c r="AE13" s="202">
        <f t="shared" si="5"/>
        <v>141.5</v>
      </c>
    </row>
    <row r="14" spans="1:31">
      <c r="C14" s="487" t="s">
        <v>32</v>
      </c>
      <c r="D14" s="488" t="s">
        <v>17</v>
      </c>
      <c r="E14" s="489">
        <v>17.7</v>
      </c>
      <c r="F14" s="197">
        <f>IF(E14="",0,VLOOKUP(E14,女子得点表!$B$5:$C$84,2))</f>
        <v>290</v>
      </c>
      <c r="G14" s="486">
        <f t="shared" si="0"/>
        <v>13</v>
      </c>
      <c r="H14" s="202">
        <v>2</v>
      </c>
      <c r="I14" s="202" t="s">
        <v>18</v>
      </c>
      <c r="J14" s="202">
        <v>28</v>
      </c>
      <c r="K14" s="202" t="s">
        <v>19</v>
      </c>
      <c r="L14" s="202">
        <v>7</v>
      </c>
      <c r="M14" s="202" t="e">
        <f>IF(H14="",0,VLOOKUP(AE14,女子得点表!$E$5:$F$205,2))</f>
        <v>#N/A</v>
      </c>
      <c r="N14" s="197">
        <f>IF(L14="","棄権",$H$1+1-RANK(AE14,$AE$5:$AE127,MIN($AE14:$AE127)))</f>
        <v>17</v>
      </c>
      <c r="O14" s="494">
        <v>2.91</v>
      </c>
      <c r="P14" s="202">
        <f>IF(O14="",0,VLOOKUP(O14,女子得点表!$H$5:$I$205,2))</f>
        <v>365</v>
      </c>
      <c r="Q14" s="486">
        <f t="shared" si="1"/>
        <v>2</v>
      </c>
      <c r="R14" s="198">
        <v>17.989999999999998</v>
      </c>
      <c r="S14" s="202">
        <f>IF(R14="",0,VLOOKUP(R14,女子得点表!$K$5:$L$205,2))</f>
        <v>350</v>
      </c>
      <c r="T14" s="486">
        <f t="shared" si="2"/>
        <v>15</v>
      </c>
      <c r="U14" s="495" t="e">
        <f t="shared" si="3"/>
        <v>#N/A</v>
      </c>
      <c r="V14" s="486" t="e">
        <f t="shared" si="4"/>
        <v>#N/A</v>
      </c>
      <c r="W14" s="96"/>
      <c r="AE14" s="202">
        <f t="shared" si="5"/>
        <v>148.69999999999999</v>
      </c>
    </row>
    <row r="15" spans="1:31">
      <c r="C15" s="487" t="s">
        <v>33</v>
      </c>
      <c r="D15" s="488" t="s">
        <v>27</v>
      </c>
      <c r="E15" s="489">
        <v>18</v>
      </c>
      <c r="F15" s="197">
        <f>IF(E15="",0,VLOOKUP(E15,女子得点表!$B$5:$C$84,2))</f>
        <v>260</v>
      </c>
      <c r="G15" s="486">
        <f t="shared" si="0"/>
        <v>18</v>
      </c>
      <c r="H15" s="202">
        <v>2</v>
      </c>
      <c r="I15" s="202" t="s">
        <v>18</v>
      </c>
      <c r="J15" s="202">
        <v>27</v>
      </c>
      <c r="K15" s="202" t="s">
        <v>19</v>
      </c>
      <c r="L15" s="202">
        <v>3</v>
      </c>
      <c r="M15" s="202" t="e">
        <f>IF(H15="",0,VLOOKUP(AE15,女子得点表!$E$5:$F$205,2))</f>
        <v>#N/A</v>
      </c>
      <c r="N15" s="197">
        <f>IF(L15="","棄権",$H$1+1-RANK(AE15,$AE$5:$AE128,MIN($AE15:$AE128)))</f>
        <v>13</v>
      </c>
      <c r="O15" s="494">
        <v>2.2000000000000002</v>
      </c>
      <c r="P15" s="202">
        <f>IF(O15="",0,VLOOKUP(O15,女子得点表!$H$5:$I$205,2))</f>
        <v>80</v>
      </c>
      <c r="Q15" s="486">
        <f t="shared" si="1"/>
        <v>21</v>
      </c>
      <c r="R15" s="198">
        <v>26.1</v>
      </c>
      <c r="S15" s="202">
        <f>IF(R15="",0,VLOOKUP(R15,女子得点表!$K$5:$L$205,2))</f>
        <v>525</v>
      </c>
      <c r="T15" s="486">
        <f t="shared" si="2"/>
        <v>3</v>
      </c>
      <c r="U15" s="495" t="e">
        <f t="shared" si="3"/>
        <v>#N/A</v>
      </c>
      <c r="V15" s="486" t="e">
        <f t="shared" si="4"/>
        <v>#N/A</v>
      </c>
      <c r="W15" s="96"/>
      <c r="AE15" s="202">
        <f t="shared" si="5"/>
        <v>147.30000000000001</v>
      </c>
    </row>
    <row r="16" spans="1:31">
      <c r="C16" s="487" t="s">
        <v>34</v>
      </c>
      <c r="D16" s="488" t="s">
        <v>23</v>
      </c>
      <c r="E16" s="489">
        <v>16.399999999999999</v>
      </c>
      <c r="F16" s="197">
        <f>IF(E16="",0,VLOOKUP(E16,女子得点表!$B$5:$C$84,2))</f>
        <v>425</v>
      </c>
      <c r="G16" s="486">
        <f t="shared" si="0"/>
        <v>2</v>
      </c>
      <c r="H16" s="202">
        <v>2</v>
      </c>
      <c r="I16" s="202" t="s">
        <v>18</v>
      </c>
      <c r="J16" s="202">
        <v>22</v>
      </c>
      <c r="K16" s="202" t="s">
        <v>19</v>
      </c>
      <c r="L16" s="202">
        <v>2</v>
      </c>
      <c r="M16" s="202" t="e">
        <f>IF(H16="",0,VLOOKUP(AE16,女子得点表!$E$5:$F$205,2))</f>
        <v>#N/A</v>
      </c>
      <c r="N16" s="197">
        <f>IF(L16="","棄権",$H$1+1-RANK(AE16,$AE$5:$AE129,MIN($AE16:$AE129)))</f>
        <v>9</v>
      </c>
      <c r="O16" s="494">
        <v>2.57</v>
      </c>
      <c r="P16" s="202">
        <f>IF(O16="",0,VLOOKUP(O16,女子得点表!$H$5:$I$205,2))</f>
        <v>230</v>
      </c>
      <c r="Q16" s="486">
        <f t="shared" si="1"/>
        <v>13</v>
      </c>
      <c r="R16" s="198">
        <v>19.18</v>
      </c>
      <c r="S16" s="202">
        <f>IF(R16="",0,VLOOKUP(R16,女子得点表!$K$5:$L$205,2))</f>
        <v>380</v>
      </c>
      <c r="T16" s="486">
        <f t="shared" si="2"/>
        <v>10</v>
      </c>
      <c r="U16" s="495" t="e">
        <f t="shared" si="3"/>
        <v>#N/A</v>
      </c>
      <c r="V16" s="486" t="e">
        <f t="shared" si="4"/>
        <v>#N/A</v>
      </c>
      <c r="W16" s="96"/>
      <c r="AE16" s="202">
        <f t="shared" si="5"/>
        <v>142.19999999999999</v>
      </c>
    </row>
    <row r="17" spans="3:31">
      <c r="C17" s="487" t="s">
        <v>35</v>
      </c>
      <c r="D17" s="488" t="s">
        <v>21</v>
      </c>
      <c r="E17" s="489">
        <v>16.2</v>
      </c>
      <c r="F17" s="197">
        <f>IF(E17="",0,VLOOKUP(E17,女子得点表!$B$5:$C$84,2))</f>
        <v>455</v>
      </c>
      <c r="G17" s="486">
        <f t="shared" si="0"/>
        <v>1</v>
      </c>
      <c r="H17" s="202">
        <v>2</v>
      </c>
      <c r="I17" s="202" t="s">
        <v>18</v>
      </c>
      <c r="J17" s="202">
        <v>16</v>
      </c>
      <c r="K17" s="202" t="s">
        <v>19</v>
      </c>
      <c r="L17" s="202">
        <v>7</v>
      </c>
      <c r="M17" s="202" t="e">
        <f>IF(H17="",0,VLOOKUP(AE17,女子得点表!$E$5:$F$205,2))</f>
        <v>#N/A</v>
      </c>
      <c r="N17" s="197">
        <f>IF(L17="","棄権",$H$1+1-RANK(AE17,$AE$5:$AE130,MIN($AE17:$AE130)))</f>
        <v>2</v>
      </c>
      <c r="O17" s="494">
        <v>3.16</v>
      </c>
      <c r="P17" s="202">
        <f>IF(O17="",0,VLOOKUP(O17,女子得点表!$H$5:$I$205,2))</f>
        <v>445</v>
      </c>
      <c r="Q17" s="486">
        <f t="shared" si="1"/>
        <v>1</v>
      </c>
      <c r="R17" s="198">
        <v>14.6</v>
      </c>
      <c r="S17" s="202">
        <f>IF(R17="",0,VLOOKUP(R17,女子得点表!$K$5:$L$205,2))</f>
        <v>270</v>
      </c>
      <c r="T17" s="486">
        <f t="shared" si="2"/>
        <v>19</v>
      </c>
      <c r="U17" s="495" t="e">
        <f t="shared" si="3"/>
        <v>#N/A</v>
      </c>
      <c r="V17" s="486" t="e">
        <f t="shared" si="4"/>
        <v>#N/A</v>
      </c>
      <c r="W17" s="96"/>
      <c r="AE17" s="202">
        <f t="shared" si="5"/>
        <v>136.69999999999999</v>
      </c>
    </row>
    <row r="18" spans="3:31">
      <c r="C18" s="487" t="s">
        <v>36</v>
      </c>
      <c r="D18" s="488" t="s">
        <v>17</v>
      </c>
      <c r="E18" s="489">
        <v>18</v>
      </c>
      <c r="F18" s="197">
        <f>IF(E18="",0,VLOOKUP(E18,女子得点表!$B$5:$C$84,2))</f>
        <v>260</v>
      </c>
      <c r="G18" s="486">
        <f t="shared" si="0"/>
        <v>18</v>
      </c>
      <c r="H18" s="202">
        <v>2</v>
      </c>
      <c r="I18" s="202" t="s">
        <v>18</v>
      </c>
      <c r="J18" s="202">
        <v>21</v>
      </c>
      <c r="K18" s="202" t="s">
        <v>19</v>
      </c>
      <c r="L18" s="202">
        <v>5</v>
      </c>
      <c r="M18" s="202" t="e">
        <f>IF(H18="",0,VLOOKUP(AE18,女子得点表!$E$5:$F$205,2))</f>
        <v>#N/A</v>
      </c>
      <c r="N18" s="197">
        <f>IF(L18="","棄権",$H$1+1-RANK(AE18,$AE$5:$AE131,MIN($AE18:$AE131)))</f>
        <v>8</v>
      </c>
      <c r="O18" s="494">
        <v>2.57</v>
      </c>
      <c r="P18" s="202">
        <f>IF(O18="",0,VLOOKUP(O18,女子得点表!$H$5:$I$205,2))</f>
        <v>230</v>
      </c>
      <c r="Q18" s="486">
        <f t="shared" si="1"/>
        <v>13</v>
      </c>
      <c r="R18" s="198">
        <v>26.9</v>
      </c>
      <c r="S18" s="202">
        <f>IF(R18="",0,VLOOKUP(R18,女子得点表!$K$5:$L$205,2))</f>
        <v>540</v>
      </c>
      <c r="T18" s="486">
        <f t="shared" si="2"/>
        <v>2</v>
      </c>
      <c r="U18" s="495" t="e">
        <f t="shared" si="3"/>
        <v>#N/A</v>
      </c>
      <c r="V18" s="486" t="e">
        <f t="shared" si="4"/>
        <v>#N/A</v>
      </c>
      <c r="W18" s="96"/>
      <c r="AE18" s="202">
        <f t="shared" si="5"/>
        <v>141.5</v>
      </c>
    </row>
    <row r="19" spans="3:31">
      <c r="C19" s="487" t="s">
        <v>37</v>
      </c>
      <c r="D19" s="488" t="s">
        <v>38</v>
      </c>
      <c r="E19" s="489">
        <v>17.899999999999999</v>
      </c>
      <c r="F19" s="197">
        <f>IF(E19="",0,VLOOKUP(E19,女子得点表!$B$5:$C$84,2))</f>
        <v>270</v>
      </c>
      <c r="G19" s="486">
        <f t="shared" si="0"/>
        <v>15</v>
      </c>
      <c r="H19" s="202">
        <v>2</v>
      </c>
      <c r="I19" s="202" t="s">
        <v>18</v>
      </c>
      <c r="J19" s="202">
        <v>34</v>
      </c>
      <c r="K19" s="202" t="s">
        <v>19</v>
      </c>
      <c r="L19" s="202">
        <v>4</v>
      </c>
      <c r="M19" s="202" t="e">
        <f>IF(H19="",0,VLOOKUP(AE19,女子得点表!$E$5:$F$205,2))</f>
        <v>#N/A</v>
      </c>
      <c r="N19" s="197">
        <f>IF(L19="","棄権",$H$1+1-RANK(AE19,$AE$5:$AE132,MIN($AE19:$AE132)))</f>
        <v>21</v>
      </c>
      <c r="O19" s="494">
        <v>2.87</v>
      </c>
      <c r="P19" s="202">
        <f>IF(O19="",0,VLOOKUP(O19,女子得点表!$H$5:$I$205,2))</f>
        <v>350</v>
      </c>
      <c r="Q19" s="486">
        <f t="shared" si="1"/>
        <v>4</v>
      </c>
      <c r="R19" s="198">
        <v>20.190000000000001</v>
      </c>
      <c r="S19" s="202">
        <f>IF(R19="",0,VLOOKUP(R19,女子得点表!$K$5:$L$205,2))</f>
        <v>400</v>
      </c>
      <c r="T19" s="486">
        <f t="shared" si="2"/>
        <v>8</v>
      </c>
      <c r="U19" s="495" t="e">
        <f t="shared" si="3"/>
        <v>#N/A</v>
      </c>
      <c r="V19" s="486" t="e">
        <f t="shared" si="4"/>
        <v>#N/A</v>
      </c>
      <c r="W19" s="96"/>
      <c r="AE19" s="202">
        <f t="shared" si="5"/>
        <v>154.4</v>
      </c>
    </row>
    <row r="20" spans="3:31">
      <c r="C20" s="487" t="s">
        <v>39</v>
      </c>
      <c r="D20" s="488" t="s">
        <v>21</v>
      </c>
      <c r="E20" s="489">
        <v>17</v>
      </c>
      <c r="F20" s="197">
        <f>IF(E20="",0,VLOOKUP(E20,女子得点表!$B$5:$C$84,2))</f>
        <v>360</v>
      </c>
      <c r="G20" s="486">
        <f t="shared" si="0"/>
        <v>7</v>
      </c>
      <c r="H20" s="202">
        <v>2</v>
      </c>
      <c r="I20" s="202" t="s">
        <v>18</v>
      </c>
      <c r="J20" s="202">
        <v>16</v>
      </c>
      <c r="K20" s="202" t="s">
        <v>19</v>
      </c>
      <c r="L20" s="202">
        <v>9</v>
      </c>
      <c r="M20" s="202" t="e">
        <f>IF(H20="",0,VLOOKUP(AE20,女子得点表!$E$5:$F$205,2))</f>
        <v>#N/A</v>
      </c>
      <c r="N20" s="197">
        <f>IF(L20="","棄権",$H$1+1-RANK(AE20,$AE$5:$AE133,MIN($AE20:$AE133)))</f>
        <v>4</v>
      </c>
      <c r="O20" s="494">
        <v>2.79</v>
      </c>
      <c r="P20" s="202">
        <f>IF(O20="",0,VLOOKUP(O20,女子得点表!$H$5:$I$205,2))</f>
        <v>315</v>
      </c>
      <c r="Q20" s="486">
        <f t="shared" si="1"/>
        <v>7</v>
      </c>
      <c r="R20" s="198">
        <v>21.28</v>
      </c>
      <c r="S20" s="202">
        <f>IF(R20="",0,VLOOKUP(R20,女子得点表!$K$5:$L$205,2))</f>
        <v>425</v>
      </c>
      <c r="T20" s="486">
        <f t="shared" si="2"/>
        <v>7</v>
      </c>
      <c r="U20" s="495" t="e">
        <f t="shared" si="3"/>
        <v>#N/A</v>
      </c>
      <c r="V20" s="486" t="e">
        <f t="shared" si="4"/>
        <v>#N/A</v>
      </c>
      <c r="W20" s="96"/>
      <c r="AE20" s="202">
        <f t="shared" si="5"/>
        <v>136.9</v>
      </c>
    </row>
    <row r="21" spans="3:31">
      <c r="C21" s="487" t="s">
        <v>40</v>
      </c>
      <c r="D21" s="488" t="s">
        <v>27</v>
      </c>
      <c r="E21" s="489">
        <v>17.899999999999999</v>
      </c>
      <c r="F21" s="197">
        <f>IF(E21="",0,VLOOKUP(E21,女子得点表!$B$5:$C$84,2))</f>
        <v>270</v>
      </c>
      <c r="G21" s="486">
        <f t="shared" si="0"/>
        <v>15</v>
      </c>
      <c r="H21" s="202">
        <v>2</v>
      </c>
      <c r="I21" s="202" t="s">
        <v>18</v>
      </c>
      <c r="J21" s="202">
        <v>25</v>
      </c>
      <c r="K21" s="202" t="s">
        <v>19</v>
      </c>
      <c r="L21" s="202">
        <v>9</v>
      </c>
      <c r="M21" s="202" t="e">
        <f>IF(H21="",0,VLOOKUP(AE21,女子得点表!$E$5:$F$205,2))</f>
        <v>#N/A</v>
      </c>
      <c r="N21" s="197">
        <f>IF(L21="","棄権",$H$1+1-RANK(AE21,$AE$5:$AE134,MIN($AE21:$AE134)))</f>
        <v>12</v>
      </c>
      <c r="O21" s="494">
        <v>1.89</v>
      </c>
      <c r="P21" s="202">
        <v>0</v>
      </c>
      <c r="Q21" s="486">
        <f t="shared" si="1"/>
        <v>22</v>
      </c>
      <c r="R21" s="198">
        <v>15.54</v>
      </c>
      <c r="S21" s="202">
        <f>IF(R21="",0,VLOOKUP(R21,女子得点表!$K$5:$L$205,2))</f>
        <v>295</v>
      </c>
      <c r="T21" s="486">
        <f t="shared" si="2"/>
        <v>17</v>
      </c>
      <c r="U21" s="495" t="e">
        <f t="shared" si="3"/>
        <v>#N/A</v>
      </c>
      <c r="V21" s="486" t="e">
        <f t="shared" si="4"/>
        <v>#N/A</v>
      </c>
      <c r="W21" s="96"/>
      <c r="AE21" s="202">
        <f t="shared" si="5"/>
        <v>145.9</v>
      </c>
    </row>
    <row r="22" spans="3:31">
      <c r="C22" s="487" t="s">
        <v>41</v>
      </c>
      <c r="D22" s="488" t="s">
        <v>17</v>
      </c>
      <c r="E22" s="489">
        <v>16.399999999999999</v>
      </c>
      <c r="F22" s="197">
        <f>IF(E22="",0,VLOOKUP(E22,女子得点表!$B$5:$C$84,2))</f>
        <v>425</v>
      </c>
      <c r="G22" s="486">
        <f t="shared" si="0"/>
        <v>2</v>
      </c>
      <c r="H22" s="202">
        <v>2</v>
      </c>
      <c r="I22" s="202" t="s">
        <v>18</v>
      </c>
      <c r="J22" s="202">
        <v>31</v>
      </c>
      <c r="K22" s="202" t="s">
        <v>19</v>
      </c>
      <c r="L22" s="202">
        <v>6</v>
      </c>
      <c r="M22" s="202" t="e">
        <f>IF(H22="",0,VLOOKUP(AE22,女子得点表!$E$5:$F$205,2))</f>
        <v>#N/A</v>
      </c>
      <c r="N22" s="197">
        <f>IF(L22="","棄権",$H$1+1-RANK(AE22,$AE$5:$AE135,MIN($AE22:$AE135)))</f>
        <v>19</v>
      </c>
      <c r="O22" s="494">
        <v>2.37</v>
      </c>
      <c r="P22" s="202">
        <f>IF(O22="",0,VLOOKUP(O22,女子得点表!$H$5:$I$205,2))</f>
        <v>150</v>
      </c>
      <c r="Q22" s="486">
        <f t="shared" si="1"/>
        <v>18</v>
      </c>
      <c r="R22" s="198">
        <v>15.45</v>
      </c>
      <c r="S22" s="202">
        <f>IF(R22="",0,VLOOKUP(R22,女子得点表!$K$5:$L$205,2))</f>
        <v>290</v>
      </c>
      <c r="T22" s="486">
        <f t="shared" si="2"/>
        <v>18</v>
      </c>
      <c r="U22" s="495" t="e">
        <f t="shared" si="3"/>
        <v>#N/A</v>
      </c>
      <c r="V22" s="486" t="e">
        <f t="shared" si="4"/>
        <v>#N/A</v>
      </c>
      <c r="W22" s="96"/>
      <c r="AE22" s="202">
        <f t="shared" si="5"/>
        <v>151.6</v>
      </c>
    </row>
    <row r="23" spans="3:31">
      <c r="C23" s="487" t="s">
        <v>42</v>
      </c>
      <c r="D23" s="488" t="s">
        <v>21</v>
      </c>
      <c r="E23" s="489"/>
      <c r="F23" s="197">
        <f>IF(E23="",0,VLOOKUP(E23,女子得点表!$B$5:$C$84,2))</f>
        <v>0</v>
      </c>
      <c r="G23" s="486" t="str">
        <f t="shared" si="0"/>
        <v>棄権</v>
      </c>
      <c r="H23" s="202"/>
      <c r="I23" s="202" t="s">
        <v>18</v>
      </c>
      <c r="J23" s="202"/>
      <c r="K23" s="202" t="s">
        <v>19</v>
      </c>
      <c r="L23" s="202"/>
      <c r="M23" s="202">
        <f>IF(H23="",0,VLOOKUP(AE23,女子得点表!$E$5:$F$205,2))</f>
        <v>0</v>
      </c>
      <c r="N23" s="197" t="str">
        <f>IF(L23="","棄権",$H$1+1-RANK(AE23,$AE$5:$AE136,MIN($AE23:$AE136)))</f>
        <v>棄権</v>
      </c>
      <c r="O23" s="494"/>
      <c r="P23" s="202">
        <f>IF(O23="",0,VLOOKUP(O23,女子得点表!$H$5:$I$205,2))</f>
        <v>0</v>
      </c>
      <c r="Q23" s="486" t="str">
        <f t="shared" si="1"/>
        <v>棄権</v>
      </c>
      <c r="R23" s="198"/>
      <c r="S23" s="202">
        <f>IF(R23="",0,VLOOKUP(R23,女子得点表!$K$5:$L$205,2))</f>
        <v>0</v>
      </c>
      <c r="T23" s="486" t="str">
        <f t="shared" si="2"/>
        <v>棄権</v>
      </c>
      <c r="U23" s="495">
        <f t="shared" si="3"/>
        <v>0</v>
      </c>
      <c r="V23" s="486" t="str">
        <f t="shared" si="4"/>
        <v>棄権</v>
      </c>
      <c r="W23" s="96"/>
      <c r="AE23" s="202">
        <f t="shared" si="5"/>
        <v>0</v>
      </c>
    </row>
    <row r="24" spans="3:31">
      <c r="C24" s="487" t="s">
        <v>43</v>
      </c>
      <c r="D24" s="488" t="s">
        <v>23</v>
      </c>
      <c r="E24" s="489">
        <v>17.899999999999999</v>
      </c>
      <c r="F24" s="197">
        <f>IF(E24="",0,VLOOKUP(E24,女子得点表!$B$5:$C$84,2))</f>
        <v>270</v>
      </c>
      <c r="G24" s="486">
        <f t="shared" si="0"/>
        <v>15</v>
      </c>
      <c r="H24" s="202">
        <v>2</v>
      </c>
      <c r="I24" s="202" t="s">
        <v>18</v>
      </c>
      <c r="J24" s="202">
        <v>27</v>
      </c>
      <c r="K24" s="202" t="s">
        <v>19</v>
      </c>
      <c r="L24" s="202">
        <v>4</v>
      </c>
      <c r="M24" s="202" t="e">
        <f>IF(H24="",0,VLOOKUP(AE24,女子得点表!$E$5:$F$205,2))</f>
        <v>#N/A</v>
      </c>
      <c r="N24" s="197">
        <f>IF(L24="","棄権",$H$1+1-RANK(AE24,$AE$5:$AE137,MIN($AE24:$AE137)))</f>
        <v>14</v>
      </c>
      <c r="O24" s="494">
        <v>2.83</v>
      </c>
      <c r="P24" s="202">
        <f>IF(O24="",0,VLOOKUP(O24,女子得点表!$H$5:$I$205,2))</f>
        <v>330</v>
      </c>
      <c r="Q24" s="486">
        <f t="shared" si="1"/>
        <v>5</v>
      </c>
      <c r="R24" s="198">
        <v>14.49</v>
      </c>
      <c r="S24" s="202">
        <f>IF(R24="",0,VLOOKUP(R24,女子得点表!$K$5:$L$205,2))</f>
        <v>265</v>
      </c>
      <c r="T24" s="486">
        <f t="shared" si="2"/>
        <v>21</v>
      </c>
      <c r="U24" s="495" t="e">
        <f t="shared" si="3"/>
        <v>#N/A</v>
      </c>
      <c r="V24" s="486" t="e">
        <f t="shared" si="4"/>
        <v>#N/A</v>
      </c>
      <c r="W24" s="96"/>
      <c r="AE24" s="202">
        <f t="shared" si="5"/>
        <v>147.4</v>
      </c>
    </row>
    <row r="25" spans="3:31">
      <c r="C25" s="487" t="s">
        <v>44</v>
      </c>
      <c r="D25" s="488" t="s">
        <v>17</v>
      </c>
      <c r="E25" s="489">
        <v>18.100000000000001</v>
      </c>
      <c r="F25" s="197">
        <f>IF(E25="",0,VLOOKUP(E25,女子得点表!$B$5:$C$84,2))</f>
        <v>250</v>
      </c>
      <c r="G25" s="486">
        <f t="shared" si="0"/>
        <v>20</v>
      </c>
      <c r="H25" s="202">
        <v>2</v>
      </c>
      <c r="I25" s="202" t="s">
        <v>18</v>
      </c>
      <c r="J25" s="202">
        <v>25</v>
      </c>
      <c r="K25" s="202" t="s">
        <v>19</v>
      </c>
      <c r="L25" s="202">
        <v>2</v>
      </c>
      <c r="M25" s="202" t="e">
        <f>IF(H25="",0,VLOOKUP(AE25,女子得点表!$E$5:$F$205,2))</f>
        <v>#N/A</v>
      </c>
      <c r="N25" s="197">
        <f>IF(L25="","棄権",$H$1+1-RANK(AE25,$AE$5:$AE138,MIN($AE25:$AE138)))</f>
        <v>11</v>
      </c>
      <c r="O25" s="494">
        <v>2.63</v>
      </c>
      <c r="P25" s="202">
        <f>IF(O25="",0,VLOOKUP(O25,女子得点表!$H$5:$I$205,2))</f>
        <v>250</v>
      </c>
      <c r="Q25" s="486">
        <f t="shared" si="1"/>
        <v>10</v>
      </c>
      <c r="R25" s="198">
        <v>18.25</v>
      </c>
      <c r="S25" s="202">
        <f>IF(R25="",0,VLOOKUP(R25,女子得点表!$K$5:$L$205,2))</f>
        <v>360</v>
      </c>
      <c r="T25" s="486">
        <f t="shared" si="2"/>
        <v>13</v>
      </c>
      <c r="U25" s="495" t="e">
        <f t="shared" si="3"/>
        <v>#N/A</v>
      </c>
      <c r="V25" s="486" t="e">
        <f t="shared" si="4"/>
        <v>#N/A</v>
      </c>
      <c r="W25" s="96"/>
      <c r="AE25" s="202">
        <f t="shared" si="5"/>
        <v>145.19999999999999</v>
      </c>
    </row>
    <row r="26" spans="3:31">
      <c r="C26" s="487" t="s">
        <v>45</v>
      </c>
      <c r="D26" s="488" t="s">
        <v>25</v>
      </c>
      <c r="E26" s="489">
        <v>16.899999999999999</v>
      </c>
      <c r="F26" s="197">
        <f>IF(E26="",0,VLOOKUP(E26,女子得点表!$B$5:$C$84,2))</f>
        <v>370</v>
      </c>
      <c r="G26" s="486">
        <f t="shared" si="0"/>
        <v>5</v>
      </c>
      <c r="H26" s="202">
        <v>2</v>
      </c>
      <c r="I26" s="202" t="s">
        <v>18</v>
      </c>
      <c r="J26" s="202">
        <v>20</v>
      </c>
      <c r="K26" s="202" t="s">
        <v>19</v>
      </c>
      <c r="L26" s="202">
        <v>2</v>
      </c>
      <c r="M26" s="202" t="e">
        <f>IF(H26="",0,VLOOKUP(AE26,女子得点表!$E$5:$F$205,2))</f>
        <v>#N/A</v>
      </c>
      <c r="N26" s="197">
        <f>IF(L26="","棄権",$H$1+1-RANK(AE26,$AE$5:$AE139,MIN($AE26:$AE139)))</f>
        <v>5</v>
      </c>
      <c r="O26" s="494">
        <v>2.58</v>
      </c>
      <c r="P26" s="202">
        <f>IF(O26="",0,VLOOKUP(O26,女子得点表!$H$5:$I$205,2))</f>
        <v>230</v>
      </c>
      <c r="Q26" s="486">
        <f t="shared" si="1"/>
        <v>12</v>
      </c>
      <c r="R26" s="198">
        <v>30.71</v>
      </c>
      <c r="S26" s="202">
        <f>IF(R26="",0,VLOOKUP(R26,女子得点表!$K$5:$L$205,2))</f>
        <v>610</v>
      </c>
      <c r="T26" s="486">
        <f t="shared" si="2"/>
        <v>1</v>
      </c>
      <c r="U26" s="495" t="e">
        <f t="shared" si="3"/>
        <v>#N/A</v>
      </c>
      <c r="V26" s="486" t="e">
        <f t="shared" si="4"/>
        <v>#N/A</v>
      </c>
      <c r="W26" s="96"/>
      <c r="AE26" s="202">
        <f t="shared" si="5"/>
        <v>140.19999999999999</v>
      </c>
    </row>
    <row r="27" spans="3:31">
      <c r="C27" s="487" t="s">
        <v>46</v>
      </c>
      <c r="D27" s="488" t="s">
        <v>21</v>
      </c>
      <c r="E27" s="489">
        <v>17.5</v>
      </c>
      <c r="F27" s="197">
        <f>IF(E27="",0,VLOOKUP(E27,女子得点表!$B$5:$C$84,2))</f>
        <v>310</v>
      </c>
      <c r="G27" s="486">
        <f t="shared" si="0"/>
        <v>12</v>
      </c>
      <c r="H27" s="202">
        <v>2</v>
      </c>
      <c r="I27" s="202" t="s">
        <v>18</v>
      </c>
      <c r="J27" s="202">
        <v>28</v>
      </c>
      <c r="K27" s="202" t="s">
        <v>19</v>
      </c>
      <c r="L27" s="202">
        <v>6</v>
      </c>
      <c r="M27" s="202" t="e">
        <f>IF(H27="",0,VLOOKUP(AE27,女子得点表!$E$5:$F$205,2))</f>
        <v>#N/A</v>
      </c>
      <c r="N27" s="197">
        <f>IF(L27="","棄権",$H$1+1-RANK(AE27,$AE$5:$AE140,MIN($AE27:$AE140)))</f>
        <v>16</v>
      </c>
      <c r="O27" s="494">
        <v>2.67</v>
      </c>
      <c r="P27" s="202">
        <f>IF(O27="",0,VLOOKUP(O27,女子得点表!$H$5:$I$205,2))</f>
        <v>270</v>
      </c>
      <c r="Q27" s="486">
        <f t="shared" si="1"/>
        <v>8</v>
      </c>
      <c r="R27" s="198">
        <v>18.64</v>
      </c>
      <c r="S27" s="202">
        <f>IF(R27="",0,VLOOKUP(R27,女子得点表!$K$5:$L$205,2))</f>
        <v>370</v>
      </c>
      <c r="T27" s="486">
        <f t="shared" si="2"/>
        <v>11</v>
      </c>
      <c r="U27" s="495" t="e">
        <f t="shared" si="3"/>
        <v>#N/A</v>
      </c>
      <c r="V27" s="486" t="e">
        <f t="shared" si="4"/>
        <v>#N/A</v>
      </c>
      <c r="W27" s="96"/>
      <c r="AE27" s="202">
        <f t="shared" si="5"/>
        <v>148.6</v>
      </c>
    </row>
    <row r="28" spans="3:31">
      <c r="C28" s="487" t="s">
        <v>47</v>
      </c>
      <c r="D28" s="488" t="s">
        <v>17</v>
      </c>
      <c r="E28" s="489">
        <v>17.7</v>
      </c>
      <c r="F28" s="197">
        <f>IF(E28="",0,VLOOKUP(E28,女子得点表!$B$5:$C$84,2))</f>
        <v>290</v>
      </c>
      <c r="G28" s="486">
        <f t="shared" si="0"/>
        <v>13</v>
      </c>
      <c r="H28" s="202">
        <v>2</v>
      </c>
      <c r="I28" s="202" t="s">
        <v>18</v>
      </c>
      <c r="J28" s="202">
        <v>30</v>
      </c>
      <c r="K28" s="202" t="s">
        <v>19</v>
      </c>
      <c r="L28" s="202">
        <v>0</v>
      </c>
      <c r="M28" s="202" t="e">
        <f>IF(H28="",0,VLOOKUP(AE28,女子得点表!$E$5:$F$205,2))</f>
        <v>#N/A</v>
      </c>
      <c r="N28" s="197">
        <f>IF(L28="","棄権",$H$1+1-RANK(AE28,$AE$5:$AE141,MIN($AE28:$AE141)))</f>
        <v>18</v>
      </c>
      <c r="O28" s="494">
        <v>2.34</v>
      </c>
      <c r="P28" s="202">
        <f>IF(O28="",0,VLOOKUP(O28,女子得点表!$H$5:$I$205,2))</f>
        <v>135</v>
      </c>
      <c r="Q28" s="486">
        <f t="shared" si="1"/>
        <v>19</v>
      </c>
      <c r="R28" s="198">
        <v>18.27</v>
      </c>
      <c r="S28" s="202">
        <f>IF(R28="",0,VLOOKUP(R28,女子得点表!$K$5:$L$205,2))</f>
        <v>360</v>
      </c>
      <c r="T28" s="486">
        <f t="shared" si="2"/>
        <v>12</v>
      </c>
      <c r="U28" s="495" t="e">
        <f t="shared" si="3"/>
        <v>#N/A</v>
      </c>
      <c r="V28" s="486" t="e">
        <f t="shared" si="4"/>
        <v>#N/A</v>
      </c>
      <c r="W28" s="96"/>
      <c r="AE28" s="202">
        <f t="shared" si="5"/>
        <v>150</v>
      </c>
    </row>
    <row r="29" spans="3:31">
      <c r="C29" s="96"/>
      <c r="D29" s="96"/>
      <c r="E29" s="289"/>
      <c r="F29" s="285"/>
      <c r="G29" s="285"/>
      <c r="H29" s="96"/>
      <c r="I29" s="96"/>
      <c r="J29" s="96"/>
      <c r="K29" s="96"/>
      <c r="L29" s="96"/>
      <c r="M29" s="96"/>
      <c r="N29" s="285"/>
      <c r="O29" s="279"/>
      <c r="P29" s="96"/>
      <c r="Q29" s="285"/>
      <c r="R29" s="279"/>
      <c r="S29" s="96"/>
      <c r="T29" s="285"/>
      <c r="U29" s="496"/>
      <c r="V29" s="285"/>
      <c r="W29" s="96"/>
      <c r="AE29" s="202">
        <f t="shared" si="5"/>
        <v>0</v>
      </c>
    </row>
    <row r="30" spans="3:31">
      <c r="E30" s="289"/>
      <c r="F30" s="285"/>
      <c r="G30" s="285"/>
      <c r="H30" s="96"/>
      <c r="I30" s="96"/>
      <c r="J30" s="96"/>
      <c r="K30" s="96"/>
      <c r="L30" s="96"/>
      <c r="M30" s="96"/>
      <c r="N30" s="285"/>
      <c r="O30" s="279"/>
      <c r="P30" s="96"/>
      <c r="Q30" s="285"/>
      <c r="R30" s="279"/>
      <c r="S30" s="96"/>
      <c r="T30" s="285"/>
      <c r="U30" s="496"/>
      <c r="V30" s="285"/>
      <c r="W30" s="96"/>
      <c r="X30" s="96"/>
      <c r="Y30" s="96"/>
      <c r="Z30" s="96"/>
      <c r="AA30" s="96"/>
      <c r="AB30" s="96"/>
      <c r="AC30" s="96"/>
      <c r="AD30" s="96"/>
      <c r="AE30" s="96"/>
    </row>
    <row r="31" spans="3:31">
      <c r="E31" s="289"/>
      <c r="F31" s="285"/>
      <c r="G31" s="285"/>
      <c r="H31" s="96"/>
      <c r="I31" s="96"/>
      <c r="J31" s="96"/>
      <c r="K31" s="96"/>
      <c r="L31" s="96"/>
      <c r="M31" s="96"/>
      <c r="N31" s="285"/>
      <c r="O31" s="279"/>
      <c r="P31" s="96"/>
      <c r="Q31" s="285"/>
      <c r="R31" s="279"/>
      <c r="S31" s="96"/>
      <c r="T31" s="285"/>
      <c r="U31" s="496"/>
      <c r="V31" s="285"/>
      <c r="W31" s="96"/>
      <c r="X31" s="96"/>
      <c r="Y31" s="96"/>
      <c r="Z31" s="96"/>
      <c r="AA31" s="96"/>
      <c r="AB31" s="96"/>
      <c r="AC31" s="96"/>
      <c r="AD31" s="96"/>
      <c r="AE31" s="96"/>
    </row>
    <row r="32" spans="3:31">
      <c r="E32" s="289"/>
      <c r="F32" s="285"/>
      <c r="G32" s="285"/>
      <c r="H32" s="96"/>
      <c r="I32" s="96"/>
      <c r="J32" s="96"/>
      <c r="K32" s="96"/>
      <c r="L32" s="96"/>
      <c r="M32" s="96"/>
      <c r="N32" s="285"/>
      <c r="O32" s="279"/>
      <c r="P32" s="96"/>
      <c r="Q32" s="285"/>
      <c r="R32" s="279"/>
      <c r="S32" s="96"/>
      <c r="T32" s="285"/>
      <c r="U32" s="496"/>
      <c r="V32" s="285"/>
      <c r="W32" s="96"/>
      <c r="X32" s="96"/>
      <c r="Y32" s="96"/>
      <c r="Z32" s="96"/>
      <c r="AA32" s="96"/>
      <c r="AB32" s="96"/>
      <c r="AC32" s="96"/>
      <c r="AD32" s="96"/>
      <c r="AE32" s="96"/>
    </row>
    <row r="33" spans="5:31">
      <c r="E33" s="289"/>
      <c r="F33" s="285"/>
      <c r="G33" s="285"/>
      <c r="H33" s="96"/>
      <c r="I33" s="96"/>
      <c r="J33" s="96"/>
      <c r="K33" s="96"/>
      <c r="L33" s="96"/>
      <c r="M33" s="96"/>
      <c r="N33" s="285"/>
      <c r="O33" s="279"/>
      <c r="P33" s="96"/>
      <c r="Q33" s="285"/>
      <c r="R33" s="279"/>
      <c r="S33" s="96"/>
      <c r="T33" s="285"/>
      <c r="U33" s="496"/>
      <c r="V33" s="285"/>
      <c r="W33" s="96"/>
      <c r="X33" s="96"/>
      <c r="Y33" s="96"/>
      <c r="Z33" s="96"/>
      <c r="AA33" s="96"/>
      <c r="AB33" s="96"/>
      <c r="AC33" s="96"/>
      <c r="AD33" s="96"/>
      <c r="AE33" s="96"/>
    </row>
    <row r="34" spans="5:31">
      <c r="E34" s="289"/>
      <c r="F34" s="285"/>
      <c r="G34" s="285"/>
      <c r="H34" s="96"/>
      <c r="I34" s="96"/>
      <c r="J34" s="96"/>
      <c r="K34" s="96"/>
      <c r="L34" s="96"/>
      <c r="M34" s="96"/>
      <c r="N34" s="285"/>
      <c r="O34" s="279"/>
      <c r="P34" s="96"/>
      <c r="Q34" s="285"/>
      <c r="R34" s="279"/>
      <c r="S34" s="96"/>
      <c r="T34" s="285"/>
      <c r="U34" s="496"/>
      <c r="V34" s="285"/>
      <c r="W34" s="96"/>
      <c r="X34" s="96"/>
      <c r="Y34" s="96"/>
      <c r="Z34" s="96"/>
      <c r="AA34" s="96"/>
      <c r="AB34" s="96"/>
      <c r="AC34" s="96"/>
      <c r="AD34" s="96"/>
      <c r="AE34" s="96"/>
    </row>
    <row r="35" spans="5:31">
      <c r="E35" s="289"/>
      <c r="F35" s="285"/>
      <c r="G35" s="285"/>
      <c r="H35" s="96"/>
      <c r="I35" s="96"/>
      <c r="J35" s="96"/>
      <c r="K35" s="96"/>
      <c r="L35" s="96"/>
      <c r="M35" s="96"/>
      <c r="N35" s="285"/>
      <c r="O35" s="279"/>
      <c r="P35" s="96"/>
      <c r="Q35" s="285"/>
      <c r="R35" s="279"/>
      <c r="S35" s="96"/>
      <c r="T35" s="285"/>
      <c r="U35" s="496"/>
      <c r="V35" s="285"/>
      <c r="W35" s="96"/>
      <c r="X35" s="96"/>
      <c r="Y35" s="96"/>
      <c r="Z35" s="96"/>
      <c r="AA35" s="96"/>
      <c r="AB35" s="96"/>
      <c r="AC35" s="96"/>
      <c r="AD35" s="96"/>
      <c r="AE35" s="96"/>
    </row>
    <row r="36" spans="5:31">
      <c r="E36" s="289"/>
      <c r="F36" s="285"/>
      <c r="G36" s="285"/>
      <c r="H36" s="96"/>
      <c r="I36" s="96"/>
      <c r="J36" s="96"/>
      <c r="K36" s="96"/>
      <c r="L36" s="96"/>
      <c r="M36" s="96"/>
      <c r="N36" s="285"/>
      <c r="O36" s="279"/>
      <c r="P36" s="96"/>
      <c r="Q36" s="285"/>
      <c r="R36" s="279"/>
      <c r="S36" s="96"/>
      <c r="T36" s="285"/>
      <c r="U36" s="496"/>
      <c r="V36" s="285"/>
      <c r="W36" s="96"/>
      <c r="X36" s="96"/>
      <c r="Y36" s="96"/>
      <c r="Z36" s="96"/>
      <c r="AA36" s="96"/>
      <c r="AB36" s="96"/>
      <c r="AC36" s="96"/>
      <c r="AD36" s="96"/>
      <c r="AE36" s="96"/>
    </row>
    <row r="37" spans="5:31">
      <c r="E37" s="289"/>
      <c r="F37" s="285"/>
      <c r="G37" s="285"/>
      <c r="H37" s="96"/>
      <c r="I37" s="96"/>
      <c r="J37" s="96"/>
      <c r="K37" s="96"/>
      <c r="L37" s="96"/>
      <c r="M37" s="96"/>
      <c r="N37" s="285"/>
      <c r="O37" s="279"/>
      <c r="P37" s="96"/>
      <c r="Q37" s="285"/>
      <c r="R37" s="279"/>
      <c r="S37" s="96"/>
      <c r="T37" s="285"/>
      <c r="U37" s="496"/>
      <c r="V37" s="285"/>
      <c r="W37" s="96"/>
      <c r="X37" s="96"/>
      <c r="Y37" s="96"/>
      <c r="Z37" s="96"/>
      <c r="AA37" s="96"/>
      <c r="AB37" s="96"/>
      <c r="AC37" s="96"/>
      <c r="AD37" s="96"/>
      <c r="AE37" s="96"/>
    </row>
    <row r="38" spans="5:31">
      <c r="E38" s="289"/>
      <c r="F38" s="285"/>
      <c r="G38" s="285"/>
      <c r="H38" s="96"/>
      <c r="I38" s="96"/>
      <c r="J38" s="96"/>
      <c r="K38" s="96"/>
      <c r="L38" s="96"/>
      <c r="M38" s="96"/>
      <c r="N38" s="285"/>
      <c r="O38" s="279"/>
      <c r="P38" s="96"/>
      <c r="Q38" s="285"/>
      <c r="R38" s="279"/>
      <c r="S38" s="96"/>
      <c r="T38" s="285"/>
      <c r="U38" s="496"/>
      <c r="V38" s="285"/>
      <c r="W38" s="96"/>
      <c r="X38" s="96"/>
      <c r="Y38" s="96"/>
      <c r="Z38" s="96"/>
      <c r="AA38" s="96"/>
      <c r="AB38" s="96"/>
      <c r="AC38" s="96"/>
      <c r="AD38" s="96"/>
      <c r="AE38" s="96"/>
    </row>
    <row r="39" spans="5:31">
      <c r="E39" s="289"/>
      <c r="F39" s="285"/>
      <c r="G39" s="285"/>
      <c r="H39" s="96"/>
      <c r="I39" s="96"/>
      <c r="J39" s="96"/>
      <c r="K39" s="96"/>
      <c r="L39" s="96"/>
      <c r="M39" s="96"/>
      <c r="N39" s="285"/>
      <c r="O39" s="279"/>
      <c r="P39" s="96"/>
      <c r="Q39" s="285"/>
      <c r="R39" s="279"/>
      <c r="S39" s="96"/>
      <c r="T39" s="285"/>
      <c r="U39" s="496"/>
      <c r="V39" s="285"/>
      <c r="W39" s="96"/>
      <c r="X39" s="96"/>
      <c r="Y39" s="96"/>
      <c r="Z39" s="96"/>
      <c r="AA39" s="96"/>
      <c r="AB39" s="96"/>
      <c r="AC39" s="96"/>
      <c r="AD39" s="96"/>
      <c r="AE39" s="96"/>
    </row>
    <row r="40" spans="5:31">
      <c r="E40" s="289"/>
      <c r="F40" s="285"/>
      <c r="G40" s="285"/>
      <c r="H40" s="96"/>
      <c r="I40" s="96"/>
      <c r="J40" s="96"/>
      <c r="K40" s="96"/>
      <c r="L40" s="96"/>
      <c r="M40" s="96"/>
      <c r="N40" s="285"/>
      <c r="O40" s="279"/>
      <c r="P40" s="96"/>
      <c r="Q40" s="285"/>
      <c r="R40" s="279"/>
      <c r="S40" s="96"/>
      <c r="T40" s="285"/>
      <c r="U40" s="496"/>
      <c r="V40" s="285"/>
      <c r="W40" s="96"/>
      <c r="X40" s="96"/>
      <c r="Y40" s="96"/>
      <c r="Z40" s="96"/>
      <c r="AA40" s="96"/>
      <c r="AB40" s="96"/>
      <c r="AC40" s="96"/>
      <c r="AD40" s="96"/>
      <c r="AE40" s="96"/>
    </row>
    <row r="41" spans="5:31">
      <c r="E41" s="289"/>
      <c r="F41" s="285"/>
      <c r="G41" s="285"/>
      <c r="H41" s="96"/>
      <c r="I41" s="96"/>
      <c r="J41" s="96"/>
      <c r="K41" s="96"/>
      <c r="L41" s="96"/>
      <c r="M41" s="96"/>
      <c r="N41" s="285"/>
      <c r="O41" s="279"/>
      <c r="P41" s="96"/>
      <c r="Q41" s="285"/>
      <c r="R41" s="279"/>
      <c r="S41" s="96"/>
      <c r="T41" s="285"/>
      <c r="U41" s="496"/>
      <c r="V41" s="285"/>
      <c r="W41" s="96"/>
      <c r="X41" s="96"/>
      <c r="Y41" s="96"/>
      <c r="Z41" s="96"/>
      <c r="AA41" s="96"/>
      <c r="AB41" s="96"/>
      <c r="AC41" s="96"/>
      <c r="AD41" s="96"/>
      <c r="AE41" s="96"/>
    </row>
    <row r="42" spans="5:31">
      <c r="E42" s="289"/>
      <c r="F42" s="285"/>
      <c r="G42" s="285"/>
      <c r="H42" s="96"/>
      <c r="I42" s="96"/>
      <c r="J42" s="96"/>
      <c r="K42" s="96"/>
      <c r="L42" s="96"/>
      <c r="M42" s="96"/>
      <c r="N42" s="285"/>
      <c r="O42" s="279"/>
      <c r="P42" s="96"/>
      <c r="Q42" s="285"/>
      <c r="R42" s="279"/>
      <c r="S42" s="96"/>
      <c r="T42" s="285"/>
      <c r="U42" s="496"/>
      <c r="V42" s="285"/>
      <c r="W42" s="96"/>
      <c r="X42" s="96"/>
      <c r="Y42" s="96"/>
      <c r="Z42" s="96"/>
      <c r="AA42" s="96"/>
      <c r="AB42" s="96"/>
      <c r="AC42" s="96"/>
      <c r="AD42" s="96"/>
      <c r="AE42" s="96"/>
    </row>
    <row r="43" spans="5:31">
      <c r="E43" s="289"/>
      <c r="F43" s="285"/>
      <c r="G43" s="285"/>
      <c r="H43" s="96"/>
      <c r="I43" s="96"/>
      <c r="J43" s="96"/>
      <c r="K43" s="96"/>
      <c r="L43" s="96"/>
      <c r="M43" s="96"/>
      <c r="N43" s="285"/>
      <c r="O43" s="279"/>
      <c r="P43" s="96"/>
      <c r="Q43" s="285"/>
      <c r="R43" s="279"/>
      <c r="S43" s="96"/>
      <c r="T43" s="285"/>
      <c r="U43" s="496"/>
      <c r="V43" s="285"/>
      <c r="W43" s="96"/>
      <c r="X43" s="96"/>
      <c r="Y43" s="96"/>
      <c r="Z43" s="96"/>
      <c r="AA43" s="96"/>
      <c r="AB43" s="96"/>
      <c r="AC43" s="96"/>
      <c r="AD43" s="96"/>
      <c r="AE43" s="96"/>
    </row>
    <row r="44" spans="5:31">
      <c r="E44" s="289"/>
      <c r="F44" s="285"/>
      <c r="G44" s="285"/>
      <c r="H44" s="96"/>
      <c r="I44" s="96"/>
      <c r="J44" s="96"/>
      <c r="K44" s="96"/>
      <c r="L44" s="96"/>
      <c r="M44" s="96"/>
      <c r="N44" s="285"/>
      <c r="O44" s="279"/>
      <c r="P44" s="96"/>
      <c r="Q44" s="285"/>
      <c r="R44" s="279"/>
      <c r="S44" s="96"/>
      <c r="T44" s="285"/>
      <c r="U44" s="496"/>
      <c r="V44" s="285"/>
      <c r="W44" s="96"/>
      <c r="X44" s="96"/>
      <c r="Y44" s="96"/>
      <c r="Z44" s="96"/>
      <c r="AA44" s="96"/>
      <c r="AB44" s="96"/>
      <c r="AC44" s="96"/>
      <c r="AD44" s="96"/>
      <c r="AE44" s="96"/>
    </row>
    <row r="45" spans="5:31">
      <c r="E45" s="289"/>
      <c r="F45" s="285"/>
      <c r="G45" s="285"/>
      <c r="H45" s="96"/>
      <c r="I45" s="96"/>
      <c r="J45" s="96"/>
      <c r="K45" s="96"/>
      <c r="L45" s="96"/>
      <c r="M45" s="96"/>
      <c r="N45" s="285"/>
      <c r="O45" s="279"/>
      <c r="P45" s="96"/>
      <c r="Q45" s="285"/>
      <c r="R45" s="279"/>
      <c r="S45" s="96"/>
      <c r="T45" s="285"/>
      <c r="U45" s="496"/>
      <c r="V45" s="285"/>
      <c r="W45" s="96"/>
      <c r="X45" s="96"/>
      <c r="Y45" s="96"/>
      <c r="Z45" s="96"/>
      <c r="AA45" s="96"/>
      <c r="AB45" s="96"/>
      <c r="AC45" s="96"/>
      <c r="AD45" s="96"/>
      <c r="AE45" s="96"/>
    </row>
    <row r="46" spans="5:31">
      <c r="E46" s="289"/>
      <c r="F46" s="285"/>
      <c r="G46" s="285"/>
      <c r="H46" s="96"/>
      <c r="I46" s="96"/>
      <c r="J46" s="96"/>
      <c r="K46" s="96"/>
      <c r="L46" s="96"/>
      <c r="M46" s="96"/>
      <c r="N46" s="285"/>
      <c r="O46" s="279"/>
      <c r="P46" s="96"/>
      <c r="Q46" s="285"/>
      <c r="R46" s="279"/>
      <c r="S46" s="96"/>
      <c r="T46" s="285"/>
      <c r="U46" s="496"/>
      <c r="V46" s="285"/>
      <c r="W46" s="96"/>
      <c r="X46" s="96"/>
      <c r="Y46" s="96"/>
      <c r="Z46" s="96"/>
      <c r="AA46" s="96"/>
      <c r="AB46" s="96"/>
      <c r="AC46" s="96"/>
      <c r="AD46" s="96"/>
      <c r="AE46" s="96"/>
    </row>
    <row r="47" spans="5:31">
      <c r="E47" s="289"/>
      <c r="F47" s="285"/>
      <c r="G47" s="285"/>
      <c r="H47" s="96"/>
      <c r="I47" s="96"/>
      <c r="J47" s="96"/>
      <c r="K47" s="96"/>
      <c r="L47" s="96"/>
      <c r="M47" s="96"/>
      <c r="N47" s="285"/>
      <c r="O47" s="279"/>
      <c r="P47" s="96"/>
      <c r="Q47" s="285"/>
      <c r="R47" s="279"/>
      <c r="S47" s="96"/>
      <c r="T47" s="285"/>
      <c r="U47" s="496"/>
      <c r="V47" s="285"/>
      <c r="W47" s="96"/>
      <c r="X47" s="96"/>
      <c r="Y47" s="96"/>
      <c r="Z47" s="96"/>
      <c r="AA47" s="96"/>
      <c r="AB47" s="96"/>
      <c r="AC47" s="96"/>
      <c r="AD47" s="96"/>
      <c r="AE47" s="96"/>
    </row>
    <row r="48" spans="5:31">
      <c r="E48" s="289"/>
      <c r="F48" s="285"/>
      <c r="G48" s="285"/>
      <c r="H48" s="96"/>
      <c r="I48" s="96"/>
      <c r="J48" s="96"/>
      <c r="K48" s="96"/>
      <c r="L48" s="96"/>
      <c r="M48" s="96"/>
      <c r="N48" s="285"/>
      <c r="O48" s="279"/>
      <c r="P48" s="96"/>
      <c r="Q48" s="285"/>
      <c r="R48" s="279"/>
      <c r="S48" s="96"/>
      <c r="T48" s="285"/>
      <c r="U48" s="496"/>
      <c r="V48" s="285"/>
      <c r="W48" s="96"/>
      <c r="X48" s="96"/>
      <c r="Y48" s="96"/>
      <c r="Z48" s="96"/>
      <c r="AA48" s="96"/>
      <c r="AB48" s="96"/>
      <c r="AC48" s="96"/>
      <c r="AD48" s="96"/>
      <c r="AE48" s="96"/>
    </row>
    <row r="49" spans="5:31">
      <c r="E49" s="289"/>
      <c r="F49" s="285"/>
      <c r="G49" s="285"/>
      <c r="H49" s="96"/>
      <c r="I49" s="96"/>
      <c r="J49" s="96"/>
      <c r="K49" s="96"/>
      <c r="L49" s="96"/>
      <c r="M49" s="96"/>
      <c r="N49" s="285"/>
      <c r="O49" s="279"/>
      <c r="P49" s="96"/>
      <c r="Q49" s="285"/>
      <c r="R49" s="279"/>
      <c r="S49" s="96"/>
      <c r="T49" s="285"/>
      <c r="U49" s="496"/>
      <c r="V49" s="285"/>
      <c r="W49" s="96"/>
      <c r="X49" s="96"/>
      <c r="Y49" s="96"/>
      <c r="Z49" s="96"/>
      <c r="AA49" s="96"/>
      <c r="AB49" s="96"/>
      <c r="AC49" s="96"/>
      <c r="AD49" s="96"/>
      <c r="AE49" s="96"/>
    </row>
    <row r="50" spans="5:31">
      <c r="E50" s="289"/>
      <c r="F50" s="285"/>
      <c r="G50" s="285"/>
      <c r="H50" s="96"/>
      <c r="I50" s="96"/>
      <c r="J50" s="96"/>
      <c r="K50" s="96"/>
      <c r="L50" s="96"/>
      <c r="M50" s="96"/>
      <c r="N50" s="285"/>
      <c r="O50" s="279"/>
      <c r="P50" s="96"/>
      <c r="Q50" s="285"/>
      <c r="R50" s="279"/>
      <c r="S50" s="96"/>
      <c r="T50" s="285"/>
      <c r="U50" s="496"/>
      <c r="V50" s="285"/>
      <c r="W50" s="96"/>
      <c r="X50" s="96"/>
      <c r="Y50" s="96"/>
      <c r="Z50" s="96"/>
      <c r="AA50" s="96"/>
      <c r="AB50" s="96"/>
      <c r="AC50" s="96"/>
      <c r="AD50" s="96"/>
      <c r="AE50" s="96"/>
    </row>
    <row r="51" spans="5:31">
      <c r="E51" s="289"/>
      <c r="F51" s="285"/>
      <c r="G51" s="285"/>
      <c r="H51" s="96"/>
      <c r="I51" s="96"/>
      <c r="J51" s="96"/>
      <c r="K51" s="96"/>
      <c r="L51" s="96"/>
      <c r="M51" s="96"/>
      <c r="N51" s="285"/>
      <c r="O51" s="279"/>
      <c r="P51" s="96"/>
      <c r="Q51" s="285"/>
      <c r="R51" s="279"/>
      <c r="S51" s="96"/>
      <c r="T51" s="285"/>
      <c r="U51" s="496"/>
      <c r="V51" s="285"/>
      <c r="W51" s="96"/>
      <c r="X51" s="96"/>
      <c r="Y51" s="96"/>
      <c r="Z51" s="96"/>
      <c r="AA51" s="96"/>
      <c r="AB51" s="96"/>
      <c r="AC51" s="96"/>
      <c r="AD51" s="96"/>
      <c r="AE51" s="96"/>
    </row>
    <row r="52" spans="5:31">
      <c r="E52" s="289"/>
      <c r="F52" s="285"/>
      <c r="G52" s="285"/>
      <c r="H52" s="96"/>
      <c r="I52" s="96"/>
      <c r="J52" s="96"/>
      <c r="K52" s="96"/>
      <c r="L52" s="96"/>
      <c r="M52" s="96"/>
      <c r="N52" s="285"/>
      <c r="O52" s="279"/>
      <c r="P52" s="96"/>
      <c r="Q52" s="285"/>
      <c r="R52" s="279"/>
      <c r="S52" s="96"/>
      <c r="T52" s="285"/>
      <c r="U52" s="496"/>
      <c r="V52" s="285"/>
      <c r="W52" s="96"/>
      <c r="X52" s="96"/>
      <c r="Y52" s="96"/>
      <c r="Z52" s="96"/>
      <c r="AA52" s="96"/>
      <c r="AB52" s="96"/>
      <c r="AC52" s="96"/>
      <c r="AD52" s="96"/>
      <c r="AE52" s="96"/>
    </row>
    <row r="53" spans="5:31">
      <c r="E53" s="289"/>
      <c r="F53" s="285"/>
      <c r="G53" s="285"/>
      <c r="H53" s="96"/>
      <c r="I53" s="96"/>
      <c r="J53" s="96"/>
      <c r="K53" s="96"/>
      <c r="L53" s="96"/>
      <c r="M53" s="96"/>
      <c r="N53" s="285"/>
      <c r="O53" s="279"/>
      <c r="P53" s="96"/>
      <c r="Q53" s="285"/>
      <c r="R53" s="279"/>
      <c r="S53" s="96"/>
      <c r="T53" s="285"/>
      <c r="U53" s="496"/>
      <c r="V53" s="285"/>
      <c r="W53" s="96"/>
      <c r="X53" s="96"/>
      <c r="Y53" s="96"/>
      <c r="Z53" s="96"/>
      <c r="AA53" s="96"/>
      <c r="AB53" s="96"/>
      <c r="AC53" s="96"/>
      <c r="AD53" s="96"/>
      <c r="AE53" s="96"/>
    </row>
    <row r="54" spans="5:31">
      <c r="E54" s="289"/>
      <c r="F54" s="285"/>
      <c r="G54" s="285"/>
      <c r="H54" s="96"/>
      <c r="I54" s="96"/>
      <c r="J54" s="96"/>
      <c r="K54" s="96"/>
      <c r="L54" s="96"/>
      <c r="M54" s="96"/>
      <c r="N54" s="285"/>
      <c r="O54" s="279"/>
      <c r="P54" s="96"/>
      <c r="Q54" s="285"/>
      <c r="R54" s="279"/>
      <c r="S54" s="96"/>
      <c r="T54" s="285"/>
      <c r="U54" s="496"/>
      <c r="V54" s="285"/>
      <c r="W54" s="96"/>
      <c r="X54" s="96"/>
      <c r="Y54" s="96"/>
      <c r="Z54" s="96"/>
      <c r="AA54" s="96"/>
      <c r="AB54" s="96"/>
      <c r="AC54" s="96"/>
      <c r="AD54" s="96"/>
      <c r="AE54" s="96"/>
    </row>
    <row r="55" spans="5:31">
      <c r="E55" s="289"/>
      <c r="F55" s="285"/>
      <c r="G55" s="285"/>
      <c r="H55" s="96"/>
      <c r="I55" s="96"/>
      <c r="J55" s="96"/>
      <c r="K55" s="96"/>
      <c r="L55" s="96"/>
      <c r="M55" s="96"/>
      <c r="N55" s="285"/>
      <c r="O55" s="279"/>
      <c r="P55" s="96"/>
      <c r="Q55" s="285"/>
      <c r="R55" s="279"/>
      <c r="S55" s="96"/>
      <c r="T55" s="285"/>
      <c r="U55" s="496"/>
      <c r="V55" s="285"/>
      <c r="W55" s="96"/>
      <c r="X55" s="96"/>
      <c r="Y55" s="96"/>
      <c r="Z55" s="96"/>
      <c r="AA55" s="96"/>
      <c r="AB55" s="96"/>
      <c r="AC55" s="96"/>
      <c r="AD55" s="96"/>
      <c r="AE55" s="96"/>
    </row>
    <row r="56" spans="5:31">
      <c r="E56" s="289"/>
      <c r="F56" s="285"/>
      <c r="G56" s="285"/>
      <c r="H56" s="96"/>
      <c r="I56" s="96"/>
      <c r="J56" s="96"/>
      <c r="K56" s="96"/>
      <c r="L56" s="96"/>
      <c r="M56" s="96"/>
      <c r="N56" s="285"/>
      <c r="O56" s="279"/>
      <c r="P56" s="96"/>
      <c r="Q56" s="285"/>
      <c r="R56" s="279"/>
      <c r="S56" s="96"/>
      <c r="T56" s="285"/>
      <c r="U56" s="496"/>
      <c r="V56" s="285"/>
      <c r="W56" s="96"/>
      <c r="X56" s="96"/>
      <c r="Y56" s="96"/>
      <c r="Z56" s="96"/>
      <c r="AA56" s="96"/>
      <c r="AB56" s="96"/>
      <c r="AC56" s="96"/>
      <c r="AD56" s="96"/>
      <c r="AE56" s="96"/>
    </row>
    <row r="57" spans="5:31">
      <c r="E57" s="289"/>
      <c r="F57" s="285"/>
      <c r="G57" s="285"/>
      <c r="H57" s="96"/>
      <c r="I57" s="96"/>
      <c r="J57" s="96"/>
      <c r="K57" s="96"/>
      <c r="L57" s="96"/>
      <c r="M57" s="96"/>
      <c r="N57" s="285"/>
      <c r="O57" s="279"/>
      <c r="P57" s="96"/>
      <c r="Q57" s="285"/>
      <c r="R57" s="279"/>
      <c r="S57" s="96"/>
      <c r="T57" s="285"/>
      <c r="U57" s="496"/>
      <c r="V57" s="285"/>
      <c r="W57" s="96"/>
      <c r="X57" s="96"/>
      <c r="Y57" s="96"/>
      <c r="Z57" s="96"/>
      <c r="AA57" s="96"/>
      <c r="AB57" s="96"/>
      <c r="AC57" s="96"/>
      <c r="AD57" s="96"/>
      <c r="AE57" s="96"/>
    </row>
    <row r="58" spans="5:31">
      <c r="E58" s="289"/>
      <c r="F58" s="285"/>
      <c r="G58" s="285"/>
      <c r="H58" s="96"/>
      <c r="I58" s="96"/>
      <c r="J58" s="96"/>
      <c r="K58" s="96"/>
      <c r="L58" s="96"/>
      <c r="M58" s="96"/>
      <c r="N58" s="285"/>
      <c r="O58" s="279"/>
      <c r="P58" s="96"/>
      <c r="Q58" s="285"/>
      <c r="R58" s="279"/>
      <c r="S58" s="96"/>
      <c r="T58" s="285"/>
      <c r="U58" s="496"/>
      <c r="V58" s="285"/>
      <c r="W58" s="96"/>
      <c r="X58" s="96"/>
      <c r="Y58" s="96"/>
      <c r="Z58" s="96"/>
      <c r="AA58" s="96"/>
      <c r="AB58" s="96"/>
      <c r="AC58" s="96"/>
      <c r="AD58" s="96"/>
      <c r="AE58" s="96"/>
    </row>
    <row r="59" spans="5:31">
      <c r="E59" s="289"/>
      <c r="F59" s="285"/>
      <c r="G59" s="285"/>
      <c r="H59" s="96"/>
      <c r="I59" s="96"/>
      <c r="J59" s="96"/>
      <c r="K59" s="96"/>
      <c r="L59" s="96"/>
      <c r="M59" s="96"/>
      <c r="N59" s="285"/>
      <c r="O59" s="279"/>
      <c r="P59" s="96"/>
      <c r="Q59" s="285"/>
      <c r="R59" s="279"/>
      <c r="S59" s="96"/>
      <c r="T59" s="285"/>
      <c r="U59" s="496"/>
      <c r="V59" s="285"/>
      <c r="W59" s="96"/>
      <c r="X59" s="96"/>
      <c r="Y59" s="96"/>
      <c r="Z59" s="96"/>
      <c r="AA59" s="96"/>
      <c r="AB59" s="96"/>
      <c r="AC59" s="96"/>
      <c r="AD59" s="96"/>
      <c r="AE59" s="96"/>
    </row>
    <row r="60" spans="5:31">
      <c r="E60" s="289"/>
      <c r="F60" s="285"/>
      <c r="G60" s="285"/>
      <c r="H60" s="96"/>
      <c r="I60" s="96"/>
      <c r="J60" s="96"/>
      <c r="K60" s="96"/>
      <c r="L60" s="96"/>
      <c r="M60" s="96"/>
      <c r="N60" s="285"/>
      <c r="O60" s="279"/>
      <c r="P60" s="96"/>
      <c r="Q60" s="285"/>
      <c r="R60" s="279"/>
      <c r="S60" s="96"/>
      <c r="T60" s="285"/>
      <c r="U60" s="496"/>
      <c r="V60" s="285"/>
      <c r="W60" s="96"/>
      <c r="X60" s="96"/>
      <c r="Y60" s="96"/>
      <c r="Z60" s="96"/>
      <c r="AA60" s="96"/>
      <c r="AB60" s="96"/>
      <c r="AC60" s="96"/>
      <c r="AD60" s="96"/>
      <c r="AE60" s="96"/>
    </row>
    <row r="61" spans="5:31">
      <c r="E61" s="289"/>
      <c r="F61" s="285"/>
      <c r="G61" s="285"/>
      <c r="H61" s="96"/>
      <c r="I61" s="96"/>
      <c r="J61" s="96"/>
      <c r="K61" s="96"/>
      <c r="L61" s="96"/>
      <c r="M61" s="96"/>
      <c r="N61" s="285"/>
      <c r="O61" s="279"/>
      <c r="P61" s="96"/>
      <c r="Q61" s="285"/>
      <c r="R61" s="279"/>
      <c r="S61" s="96"/>
      <c r="T61" s="285"/>
      <c r="U61" s="496"/>
      <c r="V61" s="285"/>
      <c r="W61" s="96"/>
      <c r="X61" s="96"/>
      <c r="Y61" s="96"/>
      <c r="Z61" s="96"/>
      <c r="AA61" s="96"/>
      <c r="AB61" s="96"/>
      <c r="AC61" s="96"/>
      <c r="AD61" s="96"/>
      <c r="AE61" s="96"/>
    </row>
    <row r="62" spans="5:31">
      <c r="E62" s="289"/>
      <c r="F62" s="285"/>
      <c r="G62" s="285"/>
      <c r="H62" s="96"/>
      <c r="I62" s="96"/>
      <c r="J62" s="96"/>
      <c r="K62" s="96"/>
      <c r="L62" s="96"/>
      <c r="M62" s="96"/>
      <c r="N62" s="285"/>
      <c r="O62" s="279"/>
      <c r="P62" s="96"/>
      <c r="Q62" s="285"/>
      <c r="R62" s="279"/>
      <c r="S62" s="96"/>
      <c r="T62" s="285"/>
      <c r="U62" s="496"/>
      <c r="V62" s="285"/>
      <c r="W62" s="96"/>
      <c r="X62" s="96"/>
      <c r="Y62" s="96"/>
      <c r="Z62" s="96"/>
      <c r="AA62" s="96"/>
      <c r="AB62" s="96"/>
      <c r="AC62" s="96"/>
      <c r="AD62" s="96"/>
      <c r="AE62" s="96"/>
    </row>
    <row r="63" spans="5:31">
      <c r="E63" s="289"/>
      <c r="F63" s="285"/>
      <c r="G63" s="285"/>
      <c r="H63" s="96"/>
      <c r="I63" s="96"/>
      <c r="J63" s="96"/>
      <c r="K63" s="96"/>
      <c r="L63" s="96"/>
      <c r="M63" s="96"/>
      <c r="N63" s="285"/>
      <c r="O63" s="279"/>
      <c r="P63" s="96"/>
      <c r="Q63" s="285"/>
      <c r="R63" s="279"/>
      <c r="S63" s="96"/>
      <c r="T63" s="285"/>
      <c r="U63" s="496"/>
      <c r="V63" s="285"/>
      <c r="W63" s="96"/>
      <c r="X63" s="96"/>
      <c r="Y63" s="96"/>
      <c r="Z63" s="96"/>
      <c r="AA63" s="96"/>
      <c r="AB63" s="96"/>
      <c r="AC63" s="96"/>
      <c r="AD63" s="96"/>
      <c r="AE63" s="96"/>
    </row>
    <row r="64" spans="5:31">
      <c r="E64" s="289"/>
      <c r="F64" s="285"/>
      <c r="G64" s="285"/>
      <c r="H64" s="96"/>
      <c r="I64" s="96"/>
      <c r="J64" s="96"/>
      <c r="K64" s="96"/>
      <c r="L64" s="96"/>
      <c r="M64" s="96"/>
      <c r="N64" s="285"/>
      <c r="O64" s="279"/>
      <c r="P64" s="96"/>
      <c r="Q64" s="285"/>
      <c r="R64" s="279"/>
      <c r="S64" s="96"/>
      <c r="T64" s="285"/>
      <c r="U64" s="496"/>
      <c r="V64" s="285"/>
      <c r="W64" s="96"/>
      <c r="X64" s="96"/>
      <c r="Y64" s="96"/>
      <c r="Z64" s="96"/>
      <c r="AA64" s="96"/>
      <c r="AB64" s="96"/>
      <c r="AC64" s="96"/>
      <c r="AD64" s="96"/>
      <c r="AE64" s="96"/>
    </row>
    <row r="65" spans="3:31">
      <c r="E65" s="289"/>
      <c r="F65" s="285"/>
      <c r="G65" s="285"/>
      <c r="H65" s="96"/>
      <c r="I65" s="96"/>
      <c r="J65" s="96"/>
      <c r="K65" s="96"/>
      <c r="L65" s="96"/>
      <c r="M65" s="96"/>
      <c r="N65" s="285"/>
      <c r="O65" s="279"/>
      <c r="P65" s="96"/>
      <c r="Q65" s="285"/>
      <c r="R65" s="279"/>
      <c r="S65" s="96"/>
      <c r="T65" s="285"/>
      <c r="U65" s="496"/>
      <c r="V65" s="285"/>
      <c r="W65" s="96"/>
      <c r="X65" s="96"/>
      <c r="Y65" s="96"/>
      <c r="Z65" s="96"/>
      <c r="AA65" s="96"/>
      <c r="AB65" s="96"/>
      <c r="AC65" s="96"/>
      <c r="AD65" s="96"/>
      <c r="AE65" s="96"/>
    </row>
    <row r="66" spans="3:31">
      <c r="E66" s="289"/>
      <c r="F66" s="285"/>
      <c r="G66" s="285"/>
      <c r="H66" s="96"/>
      <c r="I66" s="96"/>
      <c r="J66" s="96"/>
      <c r="K66" s="96"/>
      <c r="L66" s="96"/>
      <c r="M66" s="96"/>
      <c r="N66" s="285"/>
      <c r="O66" s="279"/>
      <c r="P66" s="96"/>
      <c r="Q66" s="285"/>
      <c r="R66" s="279"/>
      <c r="S66" s="96"/>
      <c r="T66" s="285"/>
      <c r="U66" s="496"/>
      <c r="V66" s="285"/>
      <c r="W66" s="96"/>
      <c r="X66" s="96"/>
      <c r="Y66" s="96"/>
      <c r="Z66" s="96"/>
      <c r="AA66" s="96"/>
      <c r="AB66" s="96"/>
      <c r="AC66" s="96"/>
      <c r="AD66" s="96"/>
      <c r="AE66" s="96"/>
    </row>
    <row r="67" spans="3:31">
      <c r="E67" s="289"/>
      <c r="F67" s="285"/>
      <c r="G67" s="285"/>
      <c r="H67" s="96"/>
      <c r="I67" s="96"/>
      <c r="J67" s="96"/>
      <c r="K67" s="96"/>
      <c r="L67" s="96"/>
      <c r="M67" s="96"/>
      <c r="N67" s="285"/>
      <c r="O67" s="279"/>
      <c r="P67" s="96"/>
      <c r="Q67" s="285"/>
      <c r="R67" s="279"/>
      <c r="S67" s="96"/>
      <c r="T67" s="285"/>
      <c r="U67" s="496"/>
      <c r="V67" s="285"/>
      <c r="W67" s="96"/>
      <c r="X67" s="96"/>
      <c r="Y67" s="96"/>
      <c r="Z67" s="96"/>
      <c r="AA67" s="96"/>
      <c r="AB67" s="96"/>
      <c r="AC67" s="96"/>
      <c r="AD67" s="96"/>
      <c r="AE67" s="96"/>
    </row>
    <row r="68" spans="3:31">
      <c r="E68" s="289"/>
      <c r="F68" s="285"/>
      <c r="G68" s="285"/>
      <c r="H68" s="96"/>
      <c r="I68" s="96"/>
      <c r="J68" s="96"/>
      <c r="K68" s="96"/>
      <c r="L68" s="96"/>
      <c r="M68" s="96"/>
      <c r="N68" s="285"/>
      <c r="O68" s="279"/>
      <c r="P68" s="96"/>
      <c r="Q68" s="285"/>
      <c r="R68" s="279"/>
      <c r="S68" s="96"/>
      <c r="T68" s="285"/>
      <c r="U68" s="496"/>
      <c r="V68" s="285"/>
      <c r="W68" s="96"/>
      <c r="X68" s="96"/>
      <c r="Y68" s="96"/>
      <c r="Z68" s="96"/>
      <c r="AA68" s="96"/>
      <c r="AB68" s="96"/>
      <c r="AC68" s="96"/>
      <c r="AD68" s="96"/>
      <c r="AE68" s="96"/>
    </row>
    <row r="69" spans="3:31">
      <c r="E69" s="289"/>
      <c r="F69" s="285"/>
      <c r="G69" s="285"/>
      <c r="H69" s="96"/>
      <c r="I69" s="96"/>
      <c r="J69" s="96"/>
      <c r="K69" s="96"/>
      <c r="L69" s="96"/>
      <c r="M69" s="96"/>
      <c r="N69" s="285"/>
      <c r="O69" s="279"/>
      <c r="P69" s="96"/>
      <c r="Q69" s="285"/>
      <c r="R69" s="279"/>
      <c r="S69" s="96"/>
      <c r="T69" s="285"/>
      <c r="U69" s="496"/>
      <c r="V69" s="285"/>
      <c r="W69" s="96"/>
      <c r="X69" s="96"/>
      <c r="Y69" s="96"/>
      <c r="Z69" s="96"/>
      <c r="AA69" s="96"/>
      <c r="AB69" s="96"/>
      <c r="AC69" s="96"/>
      <c r="AD69" s="96"/>
      <c r="AE69" s="96"/>
    </row>
    <row r="70" spans="3:31">
      <c r="E70" s="289"/>
      <c r="F70" s="285"/>
      <c r="G70" s="285"/>
      <c r="H70" s="96"/>
      <c r="I70" s="96"/>
      <c r="J70" s="96"/>
      <c r="K70" s="96"/>
      <c r="L70" s="96"/>
      <c r="M70" s="96"/>
      <c r="N70" s="285"/>
      <c r="O70" s="279"/>
      <c r="P70" s="96"/>
      <c r="Q70" s="285"/>
      <c r="R70" s="279"/>
      <c r="S70" s="96"/>
      <c r="T70" s="285"/>
      <c r="U70" s="496"/>
      <c r="V70" s="285"/>
      <c r="W70" s="96"/>
      <c r="X70" s="96"/>
      <c r="Y70" s="96"/>
      <c r="Z70" s="96"/>
      <c r="AA70" s="96"/>
      <c r="AB70" s="96"/>
      <c r="AC70" s="96"/>
      <c r="AD70" s="96"/>
      <c r="AE70" s="96"/>
    </row>
    <row r="71" spans="3:31">
      <c r="E71" s="289"/>
      <c r="F71" s="285"/>
      <c r="G71" s="285"/>
      <c r="H71" s="96"/>
      <c r="I71" s="96"/>
      <c r="J71" s="96"/>
      <c r="K71" s="96"/>
      <c r="L71" s="96"/>
      <c r="M71" s="96"/>
      <c r="N71" s="285"/>
      <c r="O71" s="279"/>
      <c r="P71" s="96"/>
      <c r="Q71" s="285"/>
      <c r="R71" s="279"/>
      <c r="S71" s="96"/>
      <c r="T71" s="285"/>
      <c r="U71" s="496"/>
      <c r="V71" s="285"/>
      <c r="W71" s="96"/>
      <c r="X71" s="96"/>
      <c r="Y71" s="96"/>
      <c r="Z71" s="96"/>
      <c r="AA71" s="96"/>
      <c r="AB71" s="96"/>
      <c r="AC71" s="96"/>
      <c r="AD71" s="96"/>
      <c r="AE71" s="96"/>
    </row>
    <row r="72" spans="3:31">
      <c r="E72" s="289"/>
      <c r="F72" s="285"/>
      <c r="G72" s="285"/>
      <c r="H72" s="96"/>
      <c r="I72" s="96"/>
      <c r="J72" s="96"/>
      <c r="K72" s="96"/>
      <c r="L72" s="96"/>
      <c r="M72" s="96"/>
      <c r="N72" s="285"/>
      <c r="O72" s="279"/>
      <c r="P72" s="96"/>
      <c r="Q72" s="285"/>
      <c r="R72" s="279"/>
      <c r="S72" s="96"/>
      <c r="T72" s="285"/>
      <c r="U72" s="496"/>
      <c r="V72" s="285"/>
      <c r="W72" s="96"/>
      <c r="X72" s="96"/>
      <c r="Y72" s="96"/>
      <c r="Z72" s="96"/>
      <c r="AA72" s="96"/>
      <c r="AB72" s="96"/>
      <c r="AC72" s="96"/>
      <c r="AD72" s="96"/>
      <c r="AE72" s="96"/>
    </row>
    <row r="73" spans="3:31">
      <c r="C73" s="487"/>
      <c r="D73" s="497"/>
      <c r="E73" s="289"/>
      <c r="F73" s="285"/>
      <c r="G73" s="285"/>
      <c r="H73" s="96"/>
      <c r="I73" s="96"/>
      <c r="J73" s="96"/>
      <c r="K73" s="96"/>
      <c r="L73" s="96"/>
      <c r="M73" s="96"/>
      <c r="N73" s="285"/>
      <c r="O73" s="279"/>
      <c r="P73" s="96"/>
      <c r="Q73" s="285"/>
      <c r="R73" s="279"/>
      <c r="S73" s="96"/>
      <c r="T73" s="285"/>
      <c r="U73" s="496"/>
      <c r="V73" s="285"/>
      <c r="W73" s="96"/>
      <c r="X73" s="96"/>
      <c r="Y73" s="96"/>
      <c r="Z73" s="96"/>
      <c r="AA73" s="96"/>
      <c r="AB73" s="96"/>
      <c r="AC73" s="96"/>
      <c r="AD73" s="96"/>
      <c r="AE73" s="96"/>
    </row>
    <row r="74" spans="3:31">
      <c r="C74" s="487"/>
      <c r="D74" s="497"/>
      <c r="E74" s="289"/>
      <c r="F74" s="285"/>
      <c r="G74" s="285"/>
      <c r="H74" s="96"/>
      <c r="I74" s="96"/>
      <c r="J74" s="96"/>
      <c r="K74" s="96"/>
      <c r="L74" s="96"/>
      <c r="M74" s="96"/>
      <c r="N74" s="285"/>
      <c r="O74" s="279"/>
      <c r="P74" s="96"/>
      <c r="Q74" s="285"/>
      <c r="R74" s="279"/>
      <c r="S74" s="96"/>
      <c r="T74" s="285"/>
      <c r="U74" s="496"/>
      <c r="V74" s="285"/>
      <c r="W74" s="96"/>
      <c r="X74" s="96"/>
      <c r="Y74" s="96"/>
      <c r="Z74" s="96"/>
      <c r="AA74" s="96"/>
      <c r="AB74" s="96"/>
      <c r="AC74" s="96"/>
      <c r="AD74" s="96"/>
      <c r="AE74" s="96"/>
    </row>
    <row r="75" spans="3:31">
      <c r="C75" s="487"/>
      <c r="D75" s="497"/>
      <c r="E75" s="289"/>
      <c r="F75" s="285"/>
      <c r="G75" s="285"/>
      <c r="H75" s="96"/>
      <c r="I75" s="96"/>
      <c r="J75" s="96"/>
      <c r="K75" s="96"/>
      <c r="L75" s="96"/>
      <c r="M75" s="96"/>
      <c r="N75" s="285"/>
      <c r="O75" s="279"/>
      <c r="P75" s="96"/>
      <c r="Q75" s="285"/>
      <c r="R75" s="279"/>
      <c r="S75" s="96"/>
      <c r="T75" s="285"/>
      <c r="U75" s="496"/>
      <c r="V75" s="285"/>
      <c r="W75" s="96"/>
      <c r="X75" s="96"/>
      <c r="Y75" s="96"/>
      <c r="Z75" s="96"/>
      <c r="AA75" s="96"/>
      <c r="AB75" s="96"/>
      <c r="AC75" s="96"/>
      <c r="AD75" s="96"/>
      <c r="AE75" s="96"/>
    </row>
    <row r="76" spans="3:31">
      <c r="C76" s="487"/>
      <c r="D76" s="497"/>
      <c r="E76" s="289"/>
      <c r="F76" s="285"/>
      <c r="G76" s="285"/>
      <c r="H76" s="96"/>
      <c r="I76" s="96"/>
      <c r="J76" s="96"/>
      <c r="K76" s="96"/>
      <c r="L76" s="96"/>
      <c r="M76" s="96"/>
      <c r="N76" s="285"/>
      <c r="O76" s="279"/>
      <c r="P76" s="96"/>
      <c r="Q76" s="285"/>
      <c r="R76" s="279"/>
      <c r="S76" s="96"/>
      <c r="T76" s="285"/>
      <c r="U76" s="496"/>
      <c r="V76" s="285"/>
      <c r="W76" s="96"/>
      <c r="X76" s="96"/>
      <c r="Y76" s="96"/>
      <c r="Z76" s="96"/>
      <c r="AA76" s="96"/>
      <c r="AB76" s="96"/>
      <c r="AC76" s="96"/>
      <c r="AD76" s="96"/>
      <c r="AE76" s="96"/>
    </row>
    <row r="77" spans="3:31">
      <c r="C77" s="487"/>
      <c r="D77" s="497"/>
      <c r="E77" s="289"/>
      <c r="F77" s="285"/>
      <c r="G77" s="285"/>
      <c r="H77" s="96"/>
      <c r="I77" s="96"/>
      <c r="J77" s="96"/>
      <c r="K77" s="96"/>
      <c r="L77" s="96"/>
      <c r="M77" s="96"/>
      <c r="N77" s="285"/>
      <c r="O77" s="279"/>
      <c r="P77" s="96"/>
      <c r="Q77" s="285"/>
      <c r="R77" s="279"/>
      <c r="S77" s="96"/>
      <c r="T77" s="285"/>
      <c r="U77" s="496"/>
      <c r="V77" s="285"/>
      <c r="W77" s="96"/>
      <c r="X77" s="96"/>
      <c r="Y77" s="96"/>
      <c r="Z77" s="96"/>
      <c r="AA77" s="96"/>
      <c r="AB77" s="96"/>
      <c r="AC77" s="96"/>
      <c r="AD77" s="96"/>
      <c r="AE77" s="96"/>
    </row>
    <row r="78" spans="3:31">
      <c r="C78" s="487"/>
      <c r="D78" s="497"/>
      <c r="E78" s="289"/>
      <c r="F78" s="285"/>
      <c r="G78" s="285"/>
      <c r="H78" s="96"/>
      <c r="I78" s="96"/>
      <c r="J78" s="96"/>
      <c r="K78" s="96"/>
      <c r="L78" s="96"/>
      <c r="M78" s="96"/>
      <c r="N78" s="285"/>
      <c r="O78" s="279"/>
      <c r="P78" s="96"/>
      <c r="Q78" s="285"/>
      <c r="R78" s="279"/>
      <c r="S78" s="96"/>
      <c r="T78" s="285"/>
      <c r="U78" s="496"/>
      <c r="V78" s="285"/>
      <c r="W78" s="96"/>
      <c r="X78" s="96"/>
      <c r="Y78" s="96"/>
      <c r="Z78" s="96"/>
      <c r="AA78" s="96"/>
      <c r="AB78" s="96"/>
      <c r="AC78" s="96"/>
      <c r="AD78" s="96"/>
      <c r="AE78" s="96"/>
    </row>
    <row r="79" spans="3:31">
      <c r="C79" s="487"/>
      <c r="D79" s="497"/>
      <c r="E79" s="289"/>
      <c r="F79" s="285"/>
      <c r="G79" s="285"/>
      <c r="H79" s="96"/>
      <c r="I79" s="96"/>
      <c r="J79" s="96"/>
      <c r="K79" s="96"/>
      <c r="L79" s="96"/>
      <c r="M79" s="96"/>
      <c r="N79" s="285"/>
      <c r="O79" s="279"/>
      <c r="P79" s="96"/>
      <c r="Q79" s="285"/>
      <c r="R79" s="279"/>
      <c r="S79" s="96"/>
      <c r="T79" s="285"/>
      <c r="U79" s="496"/>
      <c r="V79" s="285"/>
      <c r="W79" s="96"/>
      <c r="X79" s="96"/>
      <c r="Y79" s="96"/>
      <c r="Z79" s="96"/>
      <c r="AA79" s="96"/>
      <c r="AB79" s="96"/>
      <c r="AC79" s="96"/>
      <c r="AD79" s="96"/>
      <c r="AE79" s="96"/>
    </row>
    <row r="80" spans="3:31">
      <c r="C80" s="487"/>
      <c r="D80" s="497"/>
      <c r="E80" s="289"/>
      <c r="F80" s="285"/>
      <c r="G80" s="285"/>
      <c r="H80" s="96"/>
      <c r="I80" s="96"/>
      <c r="J80" s="96"/>
      <c r="K80" s="96"/>
      <c r="L80" s="96"/>
      <c r="M80" s="96"/>
      <c r="N80" s="285"/>
      <c r="O80" s="279"/>
      <c r="P80" s="96"/>
      <c r="Q80" s="285"/>
      <c r="R80" s="279"/>
      <c r="S80" s="96"/>
      <c r="T80" s="285"/>
      <c r="U80" s="496"/>
      <c r="V80" s="285"/>
      <c r="W80" s="96"/>
      <c r="X80" s="96"/>
      <c r="Y80" s="96"/>
      <c r="Z80" s="96"/>
      <c r="AA80" s="96"/>
      <c r="AB80" s="96"/>
      <c r="AC80" s="96"/>
      <c r="AD80" s="96"/>
      <c r="AE80" s="96"/>
    </row>
    <row r="81" spans="3:35">
      <c r="C81" s="487"/>
      <c r="D81" s="497"/>
      <c r="E81" s="289"/>
      <c r="F81" s="285"/>
      <c r="G81" s="285"/>
      <c r="H81" s="96"/>
      <c r="I81" s="96"/>
      <c r="J81" s="96"/>
      <c r="K81" s="96"/>
      <c r="L81" s="96"/>
      <c r="M81" s="96"/>
      <c r="N81" s="285"/>
      <c r="O81" s="279"/>
      <c r="P81" s="96"/>
      <c r="Q81" s="285"/>
      <c r="R81" s="279"/>
      <c r="S81" s="96"/>
      <c r="T81" s="285"/>
      <c r="U81" s="496"/>
      <c r="V81" s="285"/>
      <c r="W81" s="96"/>
      <c r="X81" s="96"/>
      <c r="Y81" s="96"/>
      <c r="Z81" s="96"/>
      <c r="AA81" s="96"/>
      <c r="AB81" s="96"/>
      <c r="AC81" s="96"/>
      <c r="AD81" s="96"/>
      <c r="AE81" s="96"/>
    </row>
    <row r="82" spans="3:35">
      <c r="C82" s="487"/>
      <c r="D82" s="497"/>
      <c r="E82" s="289"/>
      <c r="F82" s="285"/>
      <c r="G82" s="285"/>
      <c r="H82" s="96"/>
      <c r="I82" s="96"/>
      <c r="J82" s="96"/>
      <c r="K82" s="96"/>
      <c r="L82" s="96"/>
      <c r="M82" s="96"/>
      <c r="N82" s="285"/>
      <c r="O82" s="279"/>
      <c r="P82" s="96"/>
      <c r="Q82" s="285"/>
      <c r="R82" s="279"/>
      <c r="S82" s="96"/>
      <c r="T82" s="285"/>
      <c r="U82" s="496"/>
      <c r="V82" s="285"/>
      <c r="W82" s="96"/>
      <c r="X82" s="96"/>
      <c r="Y82" s="96"/>
      <c r="Z82" s="96"/>
      <c r="AA82" s="96"/>
      <c r="AB82" s="96"/>
      <c r="AC82" s="96"/>
      <c r="AD82" s="96"/>
      <c r="AE82" s="96"/>
    </row>
    <row r="83" spans="3:35">
      <c r="C83" s="487"/>
      <c r="D83" s="497"/>
      <c r="E83" s="289"/>
      <c r="F83" s="285"/>
      <c r="G83" s="285"/>
      <c r="H83" s="96"/>
      <c r="I83" s="96"/>
      <c r="J83" s="96"/>
      <c r="K83" s="96"/>
      <c r="L83" s="96"/>
      <c r="M83" s="96"/>
      <c r="N83" s="285"/>
      <c r="O83" s="279"/>
      <c r="P83" s="96"/>
      <c r="Q83" s="285"/>
      <c r="R83" s="279"/>
      <c r="S83" s="96"/>
      <c r="T83" s="285"/>
      <c r="U83" s="496"/>
      <c r="V83" s="285"/>
      <c r="W83" s="96"/>
      <c r="X83" s="96"/>
      <c r="Y83" s="96"/>
      <c r="Z83" s="96"/>
      <c r="AA83" s="96"/>
      <c r="AB83" s="96"/>
      <c r="AC83" s="96"/>
      <c r="AD83" s="96"/>
      <c r="AE83" s="96"/>
    </row>
    <row r="84" spans="3:35">
      <c r="C84" s="487"/>
      <c r="D84" s="497"/>
      <c r="E84" s="289"/>
      <c r="F84" s="285"/>
      <c r="G84" s="285"/>
      <c r="H84" s="96"/>
      <c r="I84" s="96"/>
      <c r="J84" s="96"/>
      <c r="K84" s="96"/>
      <c r="L84" s="96"/>
      <c r="M84" s="96"/>
      <c r="N84" s="285"/>
      <c r="O84" s="279"/>
      <c r="P84" s="96"/>
      <c r="Q84" s="285"/>
      <c r="R84" s="279"/>
      <c r="S84" s="96"/>
      <c r="T84" s="285"/>
      <c r="U84" s="496"/>
      <c r="V84" s="285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</row>
    <row r="85" spans="3:35">
      <c r="C85" s="487"/>
      <c r="D85" s="497"/>
      <c r="E85" s="289"/>
      <c r="F85" s="285"/>
      <c r="G85" s="285"/>
      <c r="H85" s="96"/>
      <c r="I85" s="96"/>
      <c r="J85" s="96"/>
      <c r="K85" s="96"/>
      <c r="L85" s="96"/>
      <c r="M85" s="96"/>
      <c r="N85" s="285"/>
      <c r="O85" s="279"/>
      <c r="P85" s="96"/>
      <c r="Q85" s="285"/>
      <c r="R85" s="279"/>
      <c r="S85" s="96"/>
      <c r="T85" s="285"/>
      <c r="U85" s="496"/>
      <c r="V85" s="285"/>
      <c r="W85" s="96"/>
      <c r="X85" s="96"/>
      <c r="Y85" s="96"/>
      <c r="Z85" s="96"/>
      <c r="AA85" s="96"/>
      <c r="AB85" s="96"/>
      <c r="AC85" s="96"/>
      <c r="AD85" s="96"/>
      <c r="AE85" s="96"/>
      <c r="AF85" s="289"/>
      <c r="AG85" s="96"/>
      <c r="AH85" s="96"/>
      <c r="AI85" s="96"/>
    </row>
    <row r="86" spans="3:35">
      <c r="C86" s="487"/>
      <c r="D86" s="497"/>
      <c r="E86" s="289"/>
      <c r="F86" s="285"/>
      <c r="G86" s="285"/>
      <c r="H86" s="96"/>
      <c r="I86" s="96"/>
      <c r="J86" s="96"/>
      <c r="K86" s="96"/>
      <c r="L86" s="96"/>
      <c r="M86" s="96"/>
      <c r="N86" s="285"/>
      <c r="O86" s="279"/>
      <c r="P86" s="96"/>
      <c r="Q86" s="285"/>
      <c r="R86" s="279"/>
      <c r="S86" s="96"/>
      <c r="T86" s="285"/>
      <c r="U86" s="496"/>
      <c r="V86" s="285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</row>
    <row r="87" spans="3:35">
      <c r="C87" s="487"/>
      <c r="D87" s="497"/>
      <c r="E87" s="289"/>
      <c r="F87" s="285"/>
      <c r="G87" s="285"/>
      <c r="H87" s="96"/>
      <c r="I87" s="96"/>
      <c r="J87" s="96"/>
      <c r="K87" s="96"/>
      <c r="L87" s="96"/>
      <c r="M87" s="96"/>
      <c r="N87" s="285"/>
      <c r="O87" s="279"/>
      <c r="P87" s="96"/>
      <c r="Q87" s="285"/>
      <c r="R87" s="279"/>
      <c r="S87" s="96"/>
      <c r="T87" s="285"/>
      <c r="U87" s="496"/>
      <c r="V87" s="285"/>
      <c r="W87" s="96"/>
      <c r="X87" s="96"/>
      <c r="Y87" s="96"/>
      <c r="Z87" s="96"/>
      <c r="AA87" s="96"/>
      <c r="AB87" s="96"/>
      <c r="AC87" s="96"/>
      <c r="AD87" s="96"/>
      <c r="AE87" s="96"/>
    </row>
    <row r="88" spans="3:35">
      <c r="C88" s="487"/>
      <c r="D88" s="497"/>
      <c r="E88" s="289"/>
      <c r="F88" s="285"/>
      <c r="G88" s="285"/>
      <c r="H88" s="96"/>
      <c r="I88" s="96"/>
      <c r="J88" s="96"/>
      <c r="K88" s="96"/>
      <c r="L88" s="96"/>
      <c r="M88" s="96"/>
      <c r="N88" s="285"/>
      <c r="O88" s="279"/>
      <c r="P88" s="96"/>
      <c r="Q88" s="285"/>
      <c r="R88" s="279"/>
      <c r="S88" s="96"/>
      <c r="T88" s="285"/>
      <c r="U88" s="496"/>
      <c r="V88" s="285"/>
      <c r="W88" s="96"/>
      <c r="X88" s="96"/>
      <c r="Y88" s="96"/>
      <c r="Z88" s="96"/>
      <c r="AA88" s="96"/>
      <c r="AB88" s="96"/>
      <c r="AC88" s="96"/>
      <c r="AD88" s="96"/>
      <c r="AE88" s="96"/>
    </row>
    <row r="89" spans="3:35">
      <c r="C89" s="487"/>
      <c r="D89" s="497"/>
      <c r="E89" s="289"/>
      <c r="F89" s="285"/>
      <c r="G89" s="285"/>
      <c r="H89" s="96"/>
      <c r="I89" s="96"/>
      <c r="J89" s="96"/>
      <c r="K89" s="96"/>
      <c r="L89" s="96"/>
      <c r="M89" s="96"/>
      <c r="N89" s="285"/>
      <c r="O89" s="279"/>
      <c r="P89" s="96"/>
      <c r="Q89" s="285"/>
      <c r="R89" s="279"/>
      <c r="S89" s="96"/>
      <c r="T89" s="285"/>
      <c r="U89" s="496"/>
      <c r="V89" s="285"/>
      <c r="W89" s="96"/>
      <c r="X89" s="96"/>
      <c r="Y89" s="96"/>
      <c r="Z89" s="96"/>
      <c r="AA89" s="96"/>
      <c r="AB89" s="96"/>
      <c r="AC89" s="96"/>
      <c r="AD89" s="96"/>
      <c r="AE89" s="96"/>
    </row>
    <row r="90" spans="3:35">
      <c r="C90" s="487"/>
      <c r="D90" s="497"/>
      <c r="E90" s="289"/>
      <c r="F90" s="285"/>
      <c r="G90" s="285"/>
      <c r="H90" s="96"/>
      <c r="I90" s="96"/>
      <c r="J90" s="96"/>
      <c r="K90" s="96"/>
      <c r="L90" s="96"/>
      <c r="M90" s="96"/>
      <c r="N90" s="285"/>
      <c r="O90" s="279"/>
      <c r="P90" s="96"/>
      <c r="Q90" s="285"/>
      <c r="R90" s="279"/>
      <c r="S90" s="96"/>
      <c r="T90" s="285"/>
      <c r="U90" s="496"/>
      <c r="V90" s="285"/>
      <c r="W90" s="96"/>
      <c r="X90" s="96"/>
      <c r="Y90" s="96"/>
      <c r="Z90" s="96"/>
      <c r="AA90" s="96"/>
      <c r="AB90" s="96"/>
      <c r="AC90" s="96"/>
      <c r="AD90" s="96"/>
      <c r="AE90" s="96"/>
    </row>
    <row r="91" spans="3:35">
      <c r="C91" s="487"/>
      <c r="D91" s="497"/>
      <c r="E91" s="289"/>
      <c r="F91" s="285"/>
      <c r="G91" s="285"/>
      <c r="H91" s="96"/>
      <c r="I91" s="96"/>
      <c r="J91" s="96"/>
      <c r="K91" s="96"/>
      <c r="L91" s="96"/>
      <c r="M91" s="96"/>
      <c r="N91" s="285"/>
      <c r="O91" s="279"/>
      <c r="P91" s="96"/>
      <c r="Q91" s="285"/>
      <c r="R91" s="279"/>
      <c r="S91" s="96"/>
      <c r="T91" s="285"/>
      <c r="U91" s="496"/>
      <c r="V91" s="285"/>
      <c r="W91" s="96"/>
      <c r="X91" s="96"/>
      <c r="Y91" s="96"/>
      <c r="Z91" s="96"/>
      <c r="AA91" s="96"/>
      <c r="AB91" s="96"/>
      <c r="AC91" s="96"/>
      <c r="AD91" s="96"/>
      <c r="AE91" s="96"/>
    </row>
    <row r="92" spans="3:35">
      <c r="C92" s="487"/>
      <c r="D92" s="497"/>
      <c r="E92" s="289"/>
      <c r="F92" s="285"/>
      <c r="G92" s="285"/>
      <c r="H92" s="96"/>
      <c r="I92" s="96"/>
      <c r="J92" s="96"/>
      <c r="K92" s="96"/>
      <c r="L92" s="96"/>
      <c r="M92" s="96"/>
      <c r="N92" s="285"/>
      <c r="O92" s="279"/>
      <c r="P92" s="96"/>
      <c r="Q92" s="285"/>
      <c r="R92" s="279"/>
      <c r="S92" s="96"/>
      <c r="T92" s="285"/>
      <c r="U92" s="496"/>
      <c r="V92" s="285"/>
      <c r="W92" s="96"/>
      <c r="X92" s="96"/>
      <c r="Y92" s="96"/>
      <c r="Z92" s="96"/>
      <c r="AA92" s="96"/>
      <c r="AB92" s="96"/>
      <c r="AC92" s="96"/>
      <c r="AD92" s="96"/>
      <c r="AE92" s="96"/>
    </row>
    <row r="93" spans="3:35">
      <c r="C93" s="487"/>
      <c r="D93" s="497"/>
      <c r="E93" s="289"/>
      <c r="F93" s="285"/>
      <c r="G93" s="285"/>
      <c r="H93" s="96"/>
      <c r="I93" s="96"/>
      <c r="J93" s="96"/>
      <c r="K93" s="96"/>
      <c r="L93" s="96"/>
      <c r="M93" s="96"/>
      <c r="N93" s="285"/>
      <c r="O93" s="279"/>
      <c r="P93" s="96"/>
      <c r="Q93" s="285"/>
      <c r="R93" s="279"/>
      <c r="S93" s="96"/>
      <c r="T93" s="285"/>
      <c r="U93" s="496"/>
      <c r="V93" s="285"/>
      <c r="W93" s="96"/>
      <c r="X93" s="96"/>
      <c r="Y93" s="96"/>
      <c r="Z93" s="96"/>
      <c r="AA93" s="96"/>
      <c r="AB93" s="96"/>
      <c r="AC93" s="96"/>
      <c r="AD93" s="96"/>
      <c r="AE93" s="96"/>
    </row>
    <row r="94" spans="3:35">
      <c r="C94" s="487"/>
      <c r="D94" s="497"/>
      <c r="E94" s="289"/>
      <c r="F94" s="285"/>
      <c r="G94" s="285"/>
      <c r="H94" s="96"/>
      <c r="I94" s="96"/>
      <c r="J94" s="96"/>
      <c r="K94" s="96"/>
      <c r="L94" s="96"/>
      <c r="M94" s="96"/>
      <c r="N94" s="285"/>
      <c r="O94" s="279"/>
      <c r="P94" s="96"/>
      <c r="Q94" s="285"/>
      <c r="R94" s="279"/>
      <c r="S94" s="96"/>
      <c r="T94" s="285"/>
      <c r="U94" s="496"/>
      <c r="V94" s="285"/>
      <c r="W94" s="96"/>
      <c r="X94" s="96"/>
      <c r="Y94" s="96"/>
      <c r="Z94" s="96"/>
      <c r="AA94" s="96"/>
      <c r="AB94" s="96"/>
      <c r="AC94" s="96"/>
      <c r="AD94" s="96"/>
      <c r="AE94" s="96"/>
    </row>
    <row r="95" spans="3:35">
      <c r="C95" s="487"/>
      <c r="D95" s="497"/>
      <c r="E95" s="289"/>
      <c r="F95" s="285"/>
      <c r="G95" s="285"/>
      <c r="H95" s="96"/>
      <c r="I95" s="96"/>
      <c r="J95" s="96"/>
      <c r="K95" s="96"/>
      <c r="L95" s="96"/>
      <c r="M95" s="96"/>
      <c r="N95" s="285"/>
      <c r="O95" s="279"/>
      <c r="P95" s="96"/>
      <c r="Q95" s="285"/>
      <c r="R95" s="279"/>
      <c r="S95" s="96"/>
      <c r="T95" s="285"/>
      <c r="U95" s="496"/>
      <c r="V95" s="285"/>
      <c r="W95" s="96"/>
      <c r="X95" s="96"/>
      <c r="Y95" s="96"/>
      <c r="Z95" s="96"/>
      <c r="AA95" s="96"/>
      <c r="AB95" s="96"/>
      <c r="AC95" s="96"/>
      <c r="AD95" s="96"/>
      <c r="AE95" s="96"/>
    </row>
    <row r="96" spans="3:35">
      <c r="C96" s="487"/>
      <c r="D96" s="497"/>
      <c r="E96" s="289"/>
      <c r="F96" s="285"/>
      <c r="G96" s="285"/>
      <c r="H96" s="96"/>
      <c r="I96" s="96"/>
      <c r="J96" s="96"/>
      <c r="K96" s="96"/>
      <c r="L96" s="96"/>
      <c r="M96" s="96"/>
      <c r="N96" s="285"/>
      <c r="O96" s="279"/>
      <c r="P96" s="96"/>
      <c r="Q96" s="285"/>
      <c r="R96" s="279"/>
      <c r="S96" s="96"/>
      <c r="T96" s="285"/>
      <c r="U96" s="496"/>
      <c r="V96" s="285"/>
      <c r="W96" s="96"/>
      <c r="X96" s="96"/>
      <c r="Y96" s="96"/>
      <c r="Z96" s="96"/>
      <c r="AA96" s="96"/>
      <c r="AB96" s="96"/>
      <c r="AC96" s="96"/>
      <c r="AD96" s="96"/>
      <c r="AE96" s="96"/>
    </row>
    <row r="97" spans="3:31">
      <c r="C97" s="487"/>
      <c r="D97" s="497"/>
      <c r="E97" s="289"/>
      <c r="F97" s="285"/>
      <c r="G97" s="285"/>
      <c r="H97" s="96"/>
      <c r="I97" s="96"/>
      <c r="J97" s="96"/>
      <c r="K97" s="96"/>
      <c r="L97" s="96"/>
      <c r="M97" s="96"/>
      <c r="N97" s="285"/>
      <c r="O97" s="279"/>
      <c r="P97" s="96"/>
      <c r="Q97" s="285"/>
      <c r="R97" s="279"/>
      <c r="S97" s="96"/>
      <c r="T97" s="285"/>
      <c r="U97" s="496"/>
      <c r="V97" s="285"/>
      <c r="W97" s="96"/>
      <c r="X97" s="96"/>
      <c r="Y97" s="96"/>
      <c r="Z97" s="96"/>
      <c r="AA97" s="96"/>
      <c r="AB97" s="96"/>
      <c r="AC97" s="96"/>
      <c r="AD97" s="96"/>
      <c r="AE97" s="96"/>
    </row>
    <row r="98" spans="3:31">
      <c r="C98" s="487"/>
      <c r="D98" s="497"/>
      <c r="E98" s="289"/>
      <c r="F98" s="285"/>
      <c r="G98" s="285"/>
      <c r="H98" s="96"/>
      <c r="I98" s="96"/>
      <c r="J98" s="96"/>
      <c r="K98" s="96"/>
      <c r="L98" s="96"/>
      <c r="M98" s="96"/>
      <c r="N98" s="285"/>
      <c r="O98" s="279"/>
      <c r="P98" s="96"/>
      <c r="Q98" s="285"/>
      <c r="R98" s="279"/>
      <c r="S98" s="96"/>
      <c r="T98" s="285"/>
      <c r="U98" s="496"/>
      <c r="V98" s="285"/>
      <c r="W98" s="96"/>
      <c r="X98" s="96"/>
      <c r="Y98" s="96"/>
      <c r="Z98" s="96"/>
      <c r="AA98" s="96"/>
      <c r="AB98" s="96"/>
      <c r="AC98" s="96"/>
      <c r="AD98" s="96"/>
      <c r="AE98" s="96"/>
    </row>
    <row r="99" spans="3:31">
      <c r="C99" s="487"/>
      <c r="D99" s="497"/>
      <c r="E99" s="289"/>
      <c r="F99" s="285"/>
      <c r="G99" s="285"/>
      <c r="H99" s="96"/>
      <c r="I99" s="96"/>
      <c r="J99" s="96"/>
      <c r="K99" s="96"/>
      <c r="L99" s="96"/>
      <c r="M99" s="96"/>
      <c r="N99" s="285"/>
      <c r="O99" s="279"/>
      <c r="P99" s="96"/>
      <c r="Q99" s="285"/>
      <c r="R99" s="279"/>
      <c r="S99" s="96"/>
      <c r="T99" s="285"/>
      <c r="U99" s="496"/>
      <c r="V99" s="285"/>
      <c r="W99" s="96"/>
      <c r="X99" s="96"/>
      <c r="Y99" s="96"/>
      <c r="Z99" s="96"/>
      <c r="AA99" s="96"/>
      <c r="AB99" s="96"/>
      <c r="AC99" s="96"/>
      <c r="AD99" s="96"/>
      <c r="AE99" s="96"/>
    </row>
    <row r="100" spans="3:31">
      <c r="C100" s="487"/>
      <c r="D100" s="497"/>
      <c r="E100" s="289"/>
      <c r="F100" s="285"/>
      <c r="G100" s="285"/>
      <c r="H100" s="96"/>
      <c r="I100" s="96"/>
      <c r="J100" s="96"/>
      <c r="K100" s="96"/>
      <c r="L100" s="96"/>
      <c r="M100" s="96"/>
      <c r="N100" s="285"/>
      <c r="O100" s="279"/>
      <c r="P100" s="96"/>
      <c r="Q100" s="285"/>
      <c r="R100" s="279"/>
      <c r="S100" s="96"/>
      <c r="T100" s="285"/>
      <c r="U100" s="496"/>
      <c r="V100" s="285"/>
      <c r="W100" s="96"/>
      <c r="X100" s="96"/>
      <c r="Y100" s="96"/>
      <c r="Z100" s="96"/>
      <c r="AA100" s="96"/>
      <c r="AB100" s="96"/>
      <c r="AC100" s="96"/>
      <c r="AD100" s="96"/>
      <c r="AE100" s="96"/>
    </row>
    <row r="101" spans="3:31">
      <c r="C101" s="487"/>
      <c r="D101" s="497"/>
      <c r="E101" s="289"/>
      <c r="F101" s="285"/>
      <c r="G101" s="285"/>
      <c r="H101" s="96"/>
      <c r="I101" s="96"/>
      <c r="J101" s="96"/>
      <c r="K101" s="96"/>
      <c r="L101" s="96"/>
      <c r="M101" s="96"/>
      <c r="N101" s="285"/>
      <c r="O101" s="279"/>
      <c r="P101" s="96"/>
      <c r="Q101" s="285"/>
      <c r="R101" s="279"/>
      <c r="S101" s="96"/>
      <c r="T101" s="285"/>
      <c r="U101" s="496"/>
      <c r="V101" s="285"/>
      <c r="W101" s="96"/>
      <c r="X101" s="96"/>
      <c r="Y101" s="96"/>
      <c r="Z101" s="96"/>
      <c r="AA101" s="96"/>
      <c r="AB101" s="96"/>
      <c r="AC101" s="96"/>
      <c r="AD101" s="96"/>
      <c r="AE101" s="96"/>
    </row>
    <row r="102" spans="3:31">
      <c r="C102" s="487"/>
      <c r="D102" s="497"/>
      <c r="E102" s="289"/>
      <c r="F102" s="285"/>
      <c r="G102" s="285"/>
      <c r="H102" s="96"/>
      <c r="I102" s="96"/>
      <c r="J102" s="96"/>
      <c r="K102" s="96"/>
      <c r="L102" s="96"/>
      <c r="M102" s="96"/>
      <c r="N102" s="285"/>
      <c r="O102" s="279"/>
      <c r="P102" s="96"/>
      <c r="Q102" s="285"/>
      <c r="R102" s="279"/>
      <c r="S102" s="96"/>
      <c r="T102" s="285"/>
      <c r="U102" s="496"/>
      <c r="V102" s="285"/>
      <c r="W102" s="96"/>
      <c r="X102" s="96"/>
      <c r="Y102" s="96"/>
      <c r="Z102" s="96"/>
      <c r="AA102" s="96"/>
      <c r="AB102" s="96"/>
      <c r="AC102" s="96"/>
      <c r="AD102" s="96"/>
      <c r="AE102" s="96"/>
    </row>
    <row r="103" spans="3:31">
      <c r="C103" s="487"/>
      <c r="D103" s="497"/>
      <c r="E103" s="289"/>
      <c r="F103" s="285"/>
      <c r="G103" s="285"/>
      <c r="H103" s="96"/>
      <c r="I103" s="96"/>
      <c r="J103" s="96"/>
      <c r="K103" s="96"/>
      <c r="L103" s="96"/>
      <c r="M103" s="96"/>
      <c r="N103" s="285"/>
      <c r="O103" s="279"/>
      <c r="P103" s="96"/>
      <c r="Q103" s="285"/>
      <c r="R103" s="279"/>
      <c r="S103" s="96"/>
      <c r="T103" s="285"/>
      <c r="U103" s="496"/>
      <c r="V103" s="285"/>
      <c r="W103" s="96"/>
      <c r="X103" s="96"/>
      <c r="Y103" s="96"/>
      <c r="Z103" s="96"/>
      <c r="AA103" s="96"/>
      <c r="AB103" s="96"/>
      <c r="AC103" s="96"/>
      <c r="AD103" s="96"/>
      <c r="AE103" s="96"/>
    </row>
    <row r="104" spans="3:31">
      <c r="C104" s="487"/>
      <c r="D104" s="497"/>
      <c r="E104" s="289"/>
      <c r="F104" s="285"/>
      <c r="G104" s="285"/>
      <c r="H104" s="96"/>
      <c r="I104" s="96"/>
      <c r="J104" s="96"/>
      <c r="K104" s="96"/>
      <c r="L104" s="96"/>
      <c r="M104" s="96"/>
      <c r="N104" s="285"/>
      <c r="O104" s="279"/>
      <c r="P104" s="96"/>
      <c r="Q104" s="285"/>
      <c r="R104" s="279"/>
      <c r="S104" s="96"/>
      <c r="T104" s="285"/>
      <c r="U104" s="496"/>
      <c r="V104" s="285"/>
      <c r="W104" s="96"/>
      <c r="X104" s="96"/>
      <c r="Y104" s="96"/>
      <c r="Z104" s="96"/>
      <c r="AA104" s="96"/>
      <c r="AB104" s="96"/>
      <c r="AC104" s="96"/>
      <c r="AD104" s="96"/>
      <c r="AE104" s="96"/>
    </row>
    <row r="105" spans="3:31">
      <c r="C105" s="487"/>
      <c r="D105" s="497"/>
      <c r="E105" s="289"/>
      <c r="F105" s="285"/>
      <c r="G105" s="285"/>
      <c r="H105" s="96"/>
      <c r="I105" s="96"/>
      <c r="J105" s="96"/>
      <c r="K105" s="96"/>
      <c r="L105" s="96"/>
      <c r="M105" s="96"/>
      <c r="N105" s="285"/>
      <c r="O105" s="279"/>
      <c r="P105" s="96"/>
      <c r="Q105" s="285"/>
      <c r="R105" s="279"/>
      <c r="S105" s="96"/>
      <c r="T105" s="285"/>
      <c r="U105" s="496"/>
      <c r="V105" s="285"/>
      <c r="W105" s="96"/>
      <c r="X105" s="96"/>
      <c r="Y105" s="96"/>
      <c r="Z105" s="96"/>
      <c r="AA105" s="96"/>
      <c r="AB105" s="96"/>
      <c r="AC105" s="96"/>
      <c r="AD105" s="96"/>
      <c r="AE105" s="96"/>
    </row>
    <row r="106" spans="3:31">
      <c r="C106" s="487"/>
      <c r="D106" s="497"/>
      <c r="E106" s="289"/>
      <c r="F106" s="285"/>
      <c r="G106" s="285"/>
      <c r="H106" s="96"/>
      <c r="I106" s="96"/>
      <c r="J106" s="96"/>
      <c r="K106" s="96"/>
      <c r="L106" s="96"/>
      <c r="M106" s="96"/>
      <c r="N106" s="285"/>
      <c r="O106" s="279"/>
      <c r="P106" s="96"/>
      <c r="Q106" s="285"/>
      <c r="R106" s="279"/>
      <c r="S106" s="96"/>
      <c r="T106" s="285"/>
      <c r="U106" s="496"/>
      <c r="V106" s="285"/>
      <c r="W106" s="96"/>
      <c r="X106" s="96"/>
      <c r="Y106" s="96"/>
      <c r="Z106" s="96"/>
      <c r="AA106" s="96"/>
      <c r="AB106" s="96"/>
      <c r="AC106" s="96"/>
      <c r="AD106" s="96"/>
      <c r="AE106" s="96"/>
    </row>
    <row r="107" spans="3:31">
      <c r="C107" s="487"/>
      <c r="D107" s="497"/>
      <c r="E107" s="289"/>
      <c r="F107" s="285"/>
      <c r="G107" s="285"/>
      <c r="H107" s="96"/>
      <c r="I107" s="96"/>
      <c r="J107" s="96"/>
      <c r="K107" s="96"/>
      <c r="L107" s="96"/>
      <c r="M107" s="96"/>
      <c r="N107" s="285"/>
      <c r="O107" s="279"/>
      <c r="P107" s="96"/>
      <c r="Q107" s="285"/>
      <c r="R107" s="279"/>
      <c r="S107" s="96"/>
      <c r="T107" s="285"/>
      <c r="U107" s="496"/>
      <c r="V107" s="285"/>
      <c r="W107" s="96"/>
      <c r="X107" s="96"/>
      <c r="Y107" s="96"/>
      <c r="Z107" s="96"/>
      <c r="AA107" s="96"/>
      <c r="AB107" s="96"/>
      <c r="AC107" s="96"/>
      <c r="AD107" s="96"/>
      <c r="AE107" s="96"/>
    </row>
    <row r="108" spans="3:31">
      <c r="C108" s="487"/>
      <c r="D108" s="497"/>
      <c r="E108" s="289"/>
      <c r="F108" s="285"/>
      <c r="G108" s="285"/>
      <c r="H108" s="96"/>
      <c r="I108" s="96"/>
      <c r="J108" s="96"/>
      <c r="K108" s="96"/>
      <c r="L108" s="96"/>
      <c r="M108" s="96"/>
      <c r="N108" s="285"/>
      <c r="O108" s="279"/>
      <c r="P108" s="96"/>
      <c r="Q108" s="285"/>
      <c r="R108" s="279"/>
      <c r="S108" s="96"/>
      <c r="T108" s="285"/>
      <c r="U108" s="496"/>
      <c r="V108" s="285"/>
      <c r="W108" s="96"/>
      <c r="X108" s="96"/>
      <c r="Y108" s="96"/>
      <c r="Z108" s="96"/>
      <c r="AA108" s="96"/>
      <c r="AB108" s="96"/>
      <c r="AC108" s="96"/>
      <c r="AD108" s="96"/>
      <c r="AE108" s="96"/>
    </row>
    <row r="109" spans="3:31">
      <c r="C109" s="487"/>
      <c r="D109" s="497"/>
      <c r="E109" s="289"/>
      <c r="F109" s="285"/>
      <c r="G109" s="285"/>
      <c r="H109" s="96"/>
      <c r="I109" s="96"/>
      <c r="J109" s="96"/>
      <c r="K109" s="96"/>
      <c r="L109" s="96"/>
      <c r="M109" s="96"/>
      <c r="N109" s="285"/>
      <c r="O109" s="279"/>
      <c r="P109" s="96"/>
      <c r="Q109" s="285"/>
      <c r="R109" s="279"/>
      <c r="S109" s="96"/>
      <c r="T109" s="285"/>
      <c r="U109" s="496"/>
      <c r="V109" s="285"/>
      <c r="W109" s="96"/>
      <c r="X109" s="96"/>
      <c r="Y109" s="96"/>
      <c r="Z109" s="96"/>
      <c r="AA109" s="96"/>
      <c r="AB109" s="96"/>
      <c r="AC109" s="96"/>
      <c r="AD109" s="96"/>
      <c r="AE109" s="96"/>
    </row>
    <row r="110" spans="3:31">
      <c r="C110" s="487"/>
      <c r="D110" s="497"/>
      <c r="E110" s="289"/>
      <c r="F110" s="285"/>
      <c r="G110" s="285"/>
      <c r="H110" s="96"/>
      <c r="I110" s="96"/>
      <c r="J110" s="96"/>
      <c r="K110" s="96"/>
      <c r="L110" s="96"/>
      <c r="M110" s="96"/>
      <c r="N110" s="285"/>
      <c r="O110" s="279"/>
      <c r="P110" s="96"/>
      <c r="Q110" s="285"/>
      <c r="R110" s="279"/>
      <c r="S110" s="96"/>
      <c r="T110" s="285"/>
      <c r="U110" s="496"/>
      <c r="V110" s="285"/>
      <c r="W110" s="96"/>
      <c r="X110" s="96"/>
      <c r="Y110" s="96"/>
      <c r="Z110" s="96"/>
      <c r="AA110" s="96"/>
      <c r="AB110" s="96"/>
      <c r="AC110" s="96"/>
      <c r="AD110" s="96"/>
      <c r="AE110" s="96"/>
    </row>
    <row r="111" spans="3:31">
      <c r="C111" s="487"/>
      <c r="D111" s="497"/>
      <c r="E111" s="289"/>
      <c r="F111" s="285"/>
      <c r="G111" s="285"/>
      <c r="H111" s="96"/>
      <c r="I111" s="96"/>
      <c r="J111" s="96"/>
      <c r="K111" s="96"/>
      <c r="L111" s="96"/>
      <c r="M111" s="96"/>
      <c r="N111" s="285"/>
      <c r="O111" s="279"/>
      <c r="P111" s="96"/>
      <c r="Q111" s="285"/>
      <c r="R111" s="279"/>
      <c r="S111" s="96"/>
      <c r="T111" s="285"/>
      <c r="U111" s="496"/>
      <c r="V111" s="285"/>
      <c r="W111" s="96"/>
      <c r="X111" s="96"/>
      <c r="Y111" s="96"/>
      <c r="Z111" s="96"/>
      <c r="AA111" s="96"/>
      <c r="AB111" s="96"/>
      <c r="AC111" s="96"/>
      <c r="AD111" s="96"/>
      <c r="AE111" s="96"/>
    </row>
    <row r="112" spans="3:31">
      <c r="C112" s="487"/>
      <c r="D112" s="497"/>
      <c r="E112" s="289"/>
      <c r="F112" s="285"/>
      <c r="G112" s="285"/>
      <c r="H112" s="96"/>
      <c r="I112" s="96"/>
      <c r="J112" s="96"/>
      <c r="K112" s="96"/>
      <c r="L112" s="96"/>
      <c r="M112" s="96"/>
      <c r="N112" s="285"/>
      <c r="O112" s="279"/>
      <c r="P112" s="96"/>
      <c r="Q112" s="285"/>
      <c r="R112" s="279"/>
      <c r="S112" s="96"/>
      <c r="T112" s="285"/>
      <c r="U112" s="496"/>
      <c r="V112" s="285"/>
      <c r="W112" s="96"/>
      <c r="X112" s="96"/>
      <c r="Y112" s="96"/>
      <c r="Z112" s="96"/>
      <c r="AA112" s="96"/>
      <c r="AB112" s="96"/>
      <c r="AC112" s="96"/>
      <c r="AD112" s="96"/>
      <c r="AE112" s="96"/>
    </row>
    <row r="113" spans="3:31">
      <c r="C113" s="487"/>
      <c r="D113" s="497"/>
      <c r="E113" s="289"/>
      <c r="F113" s="285"/>
      <c r="G113" s="285"/>
      <c r="H113" s="96"/>
      <c r="I113" s="96"/>
      <c r="J113" s="96"/>
      <c r="K113" s="96"/>
      <c r="L113" s="96"/>
      <c r="M113" s="96"/>
      <c r="N113" s="285"/>
      <c r="O113" s="279"/>
      <c r="P113" s="96"/>
      <c r="Q113" s="285"/>
      <c r="R113" s="279"/>
      <c r="S113" s="96"/>
      <c r="T113" s="285"/>
      <c r="U113" s="496"/>
      <c r="V113" s="285"/>
      <c r="W113" s="96"/>
      <c r="X113" s="96"/>
      <c r="Y113" s="96"/>
      <c r="Z113" s="96"/>
      <c r="AA113" s="96"/>
      <c r="AB113" s="96"/>
      <c r="AC113" s="96"/>
      <c r="AD113" s="96"/>
      <c r="AE113" s="96"/>
    </row>
    <row r="114" spans="3:31">
      <c r="C114" s="487"/>
      <c r="D114" s="497"/>
      <c r="E114" s="289"/>
      <c r="F114" s="285"/>
      <c r="G114" s="285"/>
      <c r="H114" s="96"/>
      <c r="I114" s="96"/>
      <c r="J114" s="96"/>
      <c r="K114" s="96"/>
      <c r="L114" s="96"/>
      <c r="M114" s="96"/>
      <c r="N114" s="285"/>
      <c r="O114" s="279"/>
      <c r="P114" s="96"/>
      <c r="Q114" s="285"/>
      <c r="R114" s="279"/>
      <c r="S114" s="96"/>
      <c r="T114" s="285"/>
      <c r="U114" s="496"/>
      <c r="V114" s="285"/>
      <c r="W114" s="96"/>
      <c r="X114" s="96"/>
      <c r="Y114" s="96"/>
      <c r="Z114" s="96"/>
      <c r="AA114" s="96"/>
      <c r="AB114" s="96"/>
      <c r="AC114" s="96"/>
      <c r="AD114" s="96"/>
      <c r="AE114" s="96"/>
    </row>
    <row r="115" spans="3:31">
      <c r="C115" s="487"/>
      <c r="D115" s="497"/>
      <c r="E115" s="289"/>
      <c r="F115" s="285"/>
      <c r="G115" s="285"/>
      <c r="H115" s="96"/>
      <c r="I115" s="96"/>
      <c r="J115" s="96"/>
      <c r="K115" s="96"/>
      <c r="L115" s="96"/>
      <c r="M115" s="96"/>
      <c r="N115" s="285"/>
      <c r="O115" s="279"/>
      <c r="P115" s="96"/>
      <c r="Q115" s="285"/>
      <c r="R115" s="279"/>
      <c r="S115" s="96"/>
      <c r="T115" s="285"/>
      <c r="U115" s="496"/>
      <c r="V115" s="285"/>
      <c r="W115" s="96"/>
      <c r="X115" s="96"/>
      <c r="Y115" s="96"/>
      <c r="Z115" s="96"/>
      <c r="AA115" s="96"/>
      <c r="AB115" s="96"/>
      <c r="AC115" s="96"/>
      <c r="AD115" s="96"/>
      <c r="AE115" s="96"/>
    </row>
    <row r="116" spans="3:31">
      <c r="C116" s="487"/>
      <c r="D116" s="497"/>
      <c r="E116" s="289"/>
      <c r="F116" s="285"/>
      <c r="G116" s="285"/>
      <c r="H116" s="96"/>
      <c r="I116" s="96"/>
      <c r="J116" s="96"/>
      <c r="K116" s="96"/>
      <c r="L116" s="96"/>
      <c r="M116" s="96"/>
      <c r="N116" s="285"/>
      <c r="O116" s="279"/>
      <c r="P116" s="96"/>
      <c r="Q116" s="285"/>
      <c r="R116" s="279"/>
      <c r="S116" s="96"/>
      <c r="T116" s="285"/>
      <c r="U116" s="496"/>
      <c r="V116" s="285"/>
      <c r="W116" s="96"/>
      <c r="X116" s="96"/>
      <c r="Y116" s="96"/>
      <c r="Z116" s="96"/>
      <c r="AA116" s="96"/>
      <c r="AB116" s="96"/>
      <c r="AC116" s="96"/>
      <c r="AD116" s="96"/>
      <c r="AE116" s="96"/>
    </row>
    <row r="117" spans="3:31">
      <c r="C117" s="487"/>
      <c r="D117" s="497"/>
      <c r="E117" s="289"/>
      <c r="F117" s="285"/>
      <c r="G117" s="285"/>
      <c r="H117" s="96"/>
      <c r="I117" s="96"/>
      <c r="J117" s="96"/>
      <c r="K117" s="96"/>
      <c r="L117" s="96"/>
      <c r="M117" s="96"/>
      <c r="N117" s="285"/>
      <c r="O117" s="279"/>
      <c r="P117" s="96"/>
      <c r="Q117" s="285"/>
      <c r="R117" s="279"/>
      <c r="S117" s="96"/>
      <c r="T117" s="285"/>
      <c r="U117" s="496"/>
      <c r="V117" s="285"/>
      <c r="W117" s="96"/>
      <c r="X117" s="96"/>
      <c r="Y117" s="96"/>
      <c r="Z117" s="96"/>
      <c r="AA117" s="96"/>
      <c r="AB117" s="96"/>
      <c r="AC117" s="96"/>
      <c r="AD117" s="96"/>
      <c r="AE117" s="96"/>
    </row>
    <row r="118" spans="3:31">
      <c r="C118" s="498"/>
      <c r="D118" s="499"/>
      <c r="E118" s="289"/>
      <c r="F118" s="285"/>
      <c r="G118" s="285"/>
      <c r="H118" s="96"/>
      <c r="I118" s="96"/>
      <c r="J118" s="96"/>
      <c r="K118" s="96"/>
      <c r="L118" s="96"/>
      <c r="M118" s="96"/>
      <c r="N118" s="285"/>
      <c r="O118" s="279"/>
      <c r="P118" s="96"/>
      <c r="Q118" s="285"/>
      <c r="R118" s="279"/>
      <c r="S118" s="96"/>
      <c r="T118" s="285"/>
      <c r="U118" s="496"/>
      <c r="V118" s="285"/>
      <c r="W118" s="96"/>
      <c r="X118" s="96"/>
      <c r="Y118" s="96"/>
      <c r="Z118" s="96"/>
      <c r="AA118" s="96"/>
      <c r="AB118" s="96"/>
      <c r="AC118" s="96"/>
      <c r="AD118" s="96"/>
      <c r="AE118" s="96"/>
    </row>
    <row r="119" spans="3:31">
      <c r="E119" s="500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</row>
    <row r="120" spans="3:31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</row>
    <row r="121" spans="3:31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</row>
    <row r="122" spans="3:31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</row>
    <row r="123" spans="3:31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</row>
    <row r="124" spans="3:31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</row>
    <row r="125" spans="3:31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</row>
    <row r="126" spans="3:31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</row>
    <row r="127" spans="3:31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</row>
    <row r="128" spans="3:31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</row>
    <row r="129" spans="5:31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</row>
    <row r="130" spans="5:31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</row>
    <row r="131" spans="5:31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</row>
    <row r="132" spans="5:31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</row>
    <row r="133" spans="5:31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</row>
    <row r="134" spans="5:31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</row>
    <row r="135" spans="5:31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</row>
    <row r="136" spans="5:31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</row>
    <row r="137" spans="5:31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</row>
    <row r="138" spans="5:31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</row>
    <row r="139" spans="5:31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</row>
    <row r="140" spans="5:31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</row>
    <row r="141" spans="5:31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</row>
    <row r="142" spans="5:31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</row>
    <row r="143" spans="5:31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</row>
    <row r="144" spans="5:31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</row>
    <row r="145" spans="5:31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</row>
    <row r="146" spans="5:31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</row>
    <row r="147" spans="5:31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</row>
    <row r="148" spans="5:31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</row>
    <row r="149" spans="5:31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</row>
    <row r="150" spans="5:31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</row>
    <row r="151" spans="5:31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</row>
    <row r="152" spans="5:31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</row>
    <row r="153" spans="5:31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</row>
    <row r="154" spans="5:31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</row>
    <row r="155" spans="5:31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</row>
  </sheetData>
  <phoneticPr fontId="48"/>
  <pageMargins left="0.57916666666666705" right="0.55902777777777801" top="0.98263888888888895" bottom="0.98263888888888895" header="0.5" footer="0.5"/>
  <pageSetup paperSize="9" scale="80" orientation="landscape" horizontalDpi="400" verticalDpi="400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9"/>
  <sheetViews>
    <sheetView showGridLines="0" tabSelected="1" view="pageBreakPreview" zoomScaleNormal="100" zoomScaleSheetLayoutView="100" workbookViewId="0"/>
  </sheetViews>
  <sheetFormatPr defaultColWidth="9" defaultRowHeight="13.5"/>
  <cols>
    <col min="1" max="1" width="4.75" style="371" customWidth="1"/>
    <col min="2" max="3" width="13.75" style="371" customWidth="1"/>
    <col min="4" max="4" width="16.25" style="371" customWidth="1"/>
    <col min="5" max="5" width="9" style="372"/>
    <col min="6" max="7" width="6.625" style="372" customWidth="1"/>
    <col min="8" max="8" width="3.25" style="372" customWidth="1"/>
    <col min="9" max="9" width="2.75" style="372" customWidth="1"/>
    <col min="10" max="10" width="4.375" style="372" customWidth="1"/>
    <col min="11" max="11" width="3.25" style="372" customWidth="1"/>
    <col min="12" max="12" width="3" style="372" customWidth="1"/>
    <col min="13" max="14" width="6.625" style="372" customWidth="1"/>
    <col min="15" max="15" width="9" style="372"/>
    <col min="16" max="17" width="6.625" style="372" customWidth="1"/>
    <col min="18" max="18" width="9" style="372"/>
    <col min="19" max="22" width="6.625" style="372" customWidth="1"/>
    <col min="24" max="24" width="6" customWidth="1"/>
    <col min="25" max="25" width="4" customWidth="1"/>
    <col min="26" max="26" width="3" customWidth="1"/>
    <col min="27" max="27" width="2.75" customWidth="1"/>
    <col min="28" max="28" width="4.125" customWidth="1"/>
    <col min="29" max="30" width="8.5" customWidth="1"/>
  </cols>
  <sheetData>
    <row r="1" spans="1:35" ht="18.75">
      <c r="A1" s="373"/>
      <c r="B1" s="374" t="s">
        <v>48</v>
      </c>
      <c r="C1" s="374"/>
      <c r="D1" s="375"/>
      <c r="E1" s="376"/>
      <c r="F1" s="377"/>
      <c r="G1" s="377"/>
      <c r="H1" s="377"/>
      <c r="I1" s="377"/>
      <c r="J1" s="377"/>
      <c r="K1" s="377"/>
      <c r="L1" s="430"/>
      <c r="M1" s="431" t="s">
        <v>49</v>
      </c>
      <c r="N1" s="432"/>
      <c r="O1" s="377"/>
      <c r="P1" s="503" t="s">
        <v>50</v>
      </c>
      <c r="Q1" s="503"/>
      <c r="R1" s="377">
        <f>COUNTA(A5:A58)</f>
        <v>24</v>
      </c>
      <c r="S1" s="377" t="s">
        <v>51</v>
      </c>
      <c r="T1" s="377"/>
      <c r="U1" s="377"/>
      <c r="V1" s="377"/>
      <c r="AD1" s="195" t="s">
        <v>2</v>
      </c>
      <c r="AE1" s="276"/>
      <c r="AF1" s="280">
        <f>COUNTA(H5:H54)</f>
        <v>47</v>
      </c>
      <c r="AG1" s="281" t="s">
        <v>3</v>
      </c>
    </row>
    <row r="2" spans="1:35">
      <c r="A2" s="378"/>
      <c r="B2" s="378"/>
      <c r="C2" s="378"/>
      <c r="D2" s="378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</row>
    <row r="3" spans="1:35" ht="18" customHeight="1">
      <c r="A3" s="504" t="s">
        <v>52</v>
      </c>
      <c r="B3" s="506" t="s">
        <v>5</v>
      </c>
      <c r="C3" s="506" t="s">
        <v>53</v>
      </c>
      <c r="D3" s="508" t="s">
        <v>6</v>
      </c>
      <c r="E3" s="380" t="s">
        <v>7</v>
      </c>
      <c r="F3" s="381"/>
      <c r="G3" s="382"/>
      <c r="H3" s="383" t="s">
        <v>54</v>
      </c>
      <c r="I3" s="433"/>
      <c r="J3" s="433"/>
      <c r="K3" s="433"/>
      <c r="L3" s="433"/>
      <c r="M3" s="433"/>
      <c r="N3" s="434"/>
      <c r="O3" s="435" t="s">
        <v>9</v>
      </c>
      <c r="P3" s="436"/>
      <c r="Q3" s="457"/>
      <c r="R3" s="458" t="s">
        <v>10</v>
      </c>
      <c r="S3" s="436"/>
      <c r="T3" s="459"/>
      <c r="U3" s="460" t="s">
        <v>11</v>
      </c>
      <c r="V3" s="461"/>
      <c r="W3" s="96"/>
    </row>
    <row r="4" spans="1:35" ht="18" customHeight="1">
      <c r="A4" s="505"/>
      <c r="B4" s="507"/>
      <c r="C4" s="507"/>
      <c r="D4" s="509"/>
      <c r="E4" s="384" t="s">
        <v>12</v>
      </c>
      <c r="F4" s="385" t="s">
        <v>13</v>
      </c>
      <c r="G4" s="386" t="s">
        <v>14</v>
      </c>
      <c r="H4" s="387" t="s">
        <v>12</v>
      </c>
      <c r="I4" s="387"/>
      <c r="J4" s="437"/>
      <c r="K4" s="437"/>
      <c r="L4" s="437"/>
      <c r="M4" s="385" t="s">
        <v>13</v>
      </c>
      <c r="N4" s="438" t="s">
        <v>14</v>
      </c>
      <c r="O4" s="384" t="s">
        <v>12</v>
      </c>
      <c r="P4" s="385" t="s">
        <v>13</v>
      </c>
      <c r="Q4" s="386" t="s">
        <v>14</v>
      </c>
      <c r="R4" s="462" t="s">
        <v>12</v>
      </c>
      <c r="S4" s="385" t="s">
        <v>13</v>
      </c>
      <c r="T4" s="438" t="s">
        <v>14</v>
      </c>
      <c r="U4" s="384" t="s">
        <v>13</v>
      </c>
      <c r="V4" s="438" t="s">
        <v>14</v>
      </c>
      <c r="W4" s="96"/>
      <c r="AE4" t="s">
        <v>55</v>
      </c>
      <c r="AI4" t="s">
        <v>56</v>
      </c>
    </row>
    <row r="5" spans="1:35" s="290" customFormat="1" ht="18" customHeight="1">
      <c r="A5" s="388">
        <v>1</v>
      </c>
      <c r="B5" s="389" t="s">
        <v>57</v>
      </c>
      <c r="C5" s="390" t="s">
        <v>58</v>
      </c>
      <c r="D5" s="391" t="s">
        <v>59</v>
      </c>
      <c r="E5" s="392">
        <f>IF(A5="","",VLOOKUP(A5,'100ｍ入力'!C$5:G$100,5,FALSE))</f>
        <v>15.41</v>
      </c>
      <c r="F5" s="393">
        <f>IF(E5="",0,VLOOKUP(ROUNDUP(E5,1),女子得点表!$B$5:$C$84,2))</f>
        <v>560</v>
      </c>
      <c r="G5" s="394">
        <f t="shared" ref="G5:G7" si="0">IF(E5="","DNS",RANK(E5,$E$5:$E$118,MIN($E$5:$E$118)))</f>
        <v>3</v>
      </c>
      <c r="H5" s="395">
        <f>IF($A5="","",VLOOKUP($A5,'1000m'!C$4:L$68,6,FALSE))</f>
        <v>3</v>
      </c>
      <c r="I5" s="439" t="s">
        <v>18</v>
      </c>
      <c r="J5" s="440">
        <f>IF($A5="","",VLOOKUP($A5,'1000m'!$C$4:$L$68,8,FALSE))</f>
        <v>59</v>
      </c>
      <c r="K5" s="439" t="s">
        <v>19</v>
      </c>
      <c r="L5" s="441">
        <f>IF($A5="","",VLOOKUP($A5,'1000m'!$C$4:$L$68,10,FALSE))</f>
        <v>63</v>
      </c>
      <c r="M5" s="393">
        <f>IF(H5="",0,VLOOKUP(AE5,女子得点表!$E$5:$F$205,2))</f>
        <v>495</v>
      </c>
      <c r="N5" s="442">
        <f>IF($A5="","",VLOOKUP($A5,'1000m'!$C$4:$N$68,12,FALSE))</f>
        <v>9</v>
      </c>
      <c r="O5" s="392">
        <f>IF(A5="","",幅跳び入力!Q4)</f>
        <v>3.57</v>
      </c>
      <c r="P5" s="393">
        <f>IF(O5&lt;2,0,IF(O5="",0,VLOOKUP(O5,女子得点表!$H$5:$I$205,2)))</f>
        <v>570</v>
      </c>
      <c r="Q5" s="394">
        <f t="shared" ref="Q5:Q54" si="1">IF(O5="","DNS",RANK(O5,$O$5:$O$118,0))</f>
        <v>1</v>
      </c>
      <c r="R5" s="463">
        <f>IF(A5="","",ﾎﾞｰﾙ投げ入力!G6)</f>
        <v>12.17</v>
      </c>
      <c r="S5" s="393">
        <f>IF(R5="",0,VLOOKUP(R5,女子得点表!$K$5:$L$205,2))</f>
        <v>205</v>
      </c>
      <c r="T5" s="442">
        <f t="shared" ref="T5:T54" si="2">IF(R5="","DNS",RANK(R5,$R$5:$R$118,0))</f>
        <v>14</v>
      </c>
      <c r="U5" s="464">
        <f>IF((F5+M5+P5+S5)=0,"",F5+M5+P5+S5)</f>
        <v>1830</v>
      </c>
      <c r="V5" s="465">
        <f>IF(A5="","",RANK(U5,$U$5:$U$118,0))</f>
        <v>3</v>
      </c>
      <c r="W5" s="359"/>
      <c r="AE5" s="368">
        <f>IF(H5="","",H5*60+J5+L5/100)</f>
        <v>239.63</v>
      </c>
      <c r="AF5" s="278">
        <f>ROUNDUP(AE5,1)</f>
        <v>239.7</v>
      </c>
      <c r="AG5" s="369" t="str">
        <f>IF(AA5="","DNS",RANK(AF5,$AA$5:$AA13,MIN($AA$5:$AA$13)))</f>
        <v>DNS</v>
      </c>
      <c r="AI5" s="370">
        <f>ROUNDUP(E5,1)</f>
        <v>15.5</v>
      </c>
    </row>
    <row r="6" spans="1:35" s="291" customFormat="1" ht="18" customHeight="1">
      <c r="A6" s="396">
        <v>2</v>
      </c>
      <c r="B6" s="397" t="s">
        <v>60</v>
      </c>
      <c r="C6" s="397" t="s">
        <v>61</v>
      </c>
      <c r="D6" s="398" t="s">
        <v>59</v>
      </c>
      <c r="E6" s="399">
        <f>IF(A6="","",VLOOKUP(A6,'100ｍ入力'!C$5:G$100,5,FALSE))</f>
        <v>16.260000000000002</v>
      </c>
      <c r="F6" s="400">
        <f>IF(E6="",0,VLOOKUP(ROUNDUP(E6,1),女子得点表!$B$5:$C$84,2))</f>
        <v>440</v>
      </c>
      <c r="G6" s="401">
        <f t="shared" si="0"/>
        <v>9</v>
      </c>
      <c r="H6" s="402">
        <f>IF($A6="","",VLOOKUP($A6,'1000m'!C$4:L$68,6,FALSE))</f>
        <v>4</v>
      </c>
      <c r="I6" s="443" t="s">
        <v>18</v>
      </c>
      <c r="J6" s="444">
        <f>IF($A6="","",VLOOKUP($A6,'1000m'!$C$4:$L$68,8,FALSE))</f>
        <v>19</v>
      </c>
      <c r="K6" s="443" t="s">
        <v>19</v>
      </c>
      <c r="L6" s="445">
        <f>IF($A6="","",VLOOKUP($A6,'1000m'!$C$4:$L$68,10,FALSE))</f>
        <v>18</v>
      </c>
      <c r="M6" s="400">
        <f>IF(H6="",0,VLOOKUP(AE6,女子得点表!$E$5:$F$205,2))</f>
        <v>385</v>
      </c>
      <c r="N6" s="446">
        <f>IF($A6="","",VLOOKUP($A6,'1000m'!$C$4:$N$68,12,FALSE))</f>
        <v>21</v>
      </c>
      <c r="O6" s="399"/>
      <c r="P6" s="400"/>
      <c r="Q6" s="401"/>
      <c r="R6" s="466">
        <f>IF(A6="","",ﾎﾞｰﾙ投げ入力!G7)</f>
        <v>13.33</v>
      </c>
      <c r="S6" s="400">
        <f>IF(R6="",0,VLOOKUP(R6,女子得点表!$K$5:$L$205,2))</f>
        <v>235</v>
      </c>
      <c r="T6" s="446">
        <f t="shared" si="2"/>
        <v>9</v>
      </c>
      <c r="U6" s="467">
        <f t="shared" ref="U6:U54" si="3">IF((F6+M6+P6+S6)=0,"",F6+M6+P6+S6)</f>
        <v>1060</v>
      </c>
      <c r="V6" s="468">
        <f t="shared" ref="V6:V54" si="4">IF(A6="","",RANK(U6,$U$5:$U$118,0))</f>
        <v>18</v>
      </c>
      <c r="W6" s="361"/>
      <c r="AE6" s="368">
        <f t="shared" ref="AE6:AE59" si="5">H6*60+J6+L6/100</f>
        <v>259.18</v>
      </c>
      <c r="AF6" s="278">
        <f t="shared" ref="AF6:AF59" si="6">ROUNDUP(AE6,1)</f>
        <v>259.20000000000005</v>
      </c>
      <c r="AG6" s="197" t="str">
        <f>IF(AA6="","DNS",RANK(AF6,$AA$5:$AA14,MIN($AA$5:$AA$13)))</f>
        <v>DNS</v>
      </c>
    </row>
    <row r="7" spans="1:35" s="291" customFormat="1" ht="18" customHeight="1">
      <c r="A7" s="396">
        <v>3</v>
      </c>
      <c r="B7" s="403" t="s">
        <v>62</v>
      </c>
      <c r="C7" s="403" t="s">
        <v>63</v>
      </c>
      <c r="D7" s="398" t="s">
        <v>64</v>
      </c>
      <c r="E7" s="399">
        <f>IF(A7="","",VLOOKUP(A7,'100ｍ入力'!C$5:G$100,5,FALSE))</f>
        <v>16.32</v>
      </c>
      <c r="F7" s="400">
        <f>IF(E7="",0,VLOOKUP(ROUNDUP(E7,1),女子得点表!$B$5:$C$84,2))</f>
        <v>425</v>
      </c>
      <c r="G7" s="401">
        <f t="shared" si="0"/>
        <v>10</v>
      </c>
      <c r="H7" s="402">
        <f>IF($A7="","",VLOOKUP($A7,'1000m'!C$4:L$68,6,FALSE))</f>
        <v>3</v>
      </c>
      <c r="I7" s="443" t="s">
        <v>18</v>
      </c>
      <c r="J7" s="444">
        <f>IF($A7="","",VLOOKUP($A7,'1000m'!$C$4:$L$68,8,FALSE))</f>
        <v>46</v>
      </c>
      <c r="K7" s="443" t="s">
        <v>19</v>
      </c>
      <c r="L7" s="445">
        <f>IF($A7="","",VLOOKUP($A7,'1000m'!$C$4:$L$68,10,FALSE))</f>
        <v>83</v>
      </c>
      <c r="M7" s="400">
        <f>IF(H7="",0,VLOOKUP(AE7,女子得点表!$E$5:$F$205,2))</f>
        <v>575</v>
      </c>
      <c r="N7" s="446">
        <f>IF($A7="","",VLOOKUP($A7,'1000m'!$C$4:$N$68,12,FALSE))</f>
        <v>5</v>
      </c>
      <c r="O7" s="399">
        <f>IF(A7="","",幅跳び入力!Q6)</f>
        <v>3.32</v>
      </c>
      <c r="P7" s="400">
        <f>IF(O7&lt;2,0,IF(O7="",0,VLOOKUP(O7,女子得点表!$H$5:$I$205,2)))</f>
        <v>495</v>
      </c>
      <c r="Q7" s="401">
        <f t="shared" si="1"/>
        <v>4</v>
      </c>
      <c r="R7" s="466">
        <f>IF(A7="","",ﾎﾞｰﾙ投げ入力!G8)</f>
        <v>24.87</v>
      </c>
      <c r="S7" s="400">
        <f>IF(R7="",0,VLOOKUP(R7,女子得点表!$K$5:$L$205,2))</f>
        <v>500</v>
      </c>
      <c r="T7" s="446">
        <f t="shared" si="2"/>
        <v>1</v>
      </c>
      <c r="U7" s="467">
        <f t="shared" si="3"/>
        <v>1995</v>
      </c>
      <c r="V7" s="468">
        <f t="shared" si="4"/>
        <v>1</v>
      </c>
      <c r="W7" s="361"/>
      <c r="AE7" s="368">
        <f t="shared" si="5"/>
        <v>226.83</v>
      </c>
      <c r="AF7" s="278">
        <f t="shared" si="6"/>
        <v>226.9</v>
      </c>
      <c r="AG7" s="197" t="str">
        <f>IF(AA7="","DNS",RANK(AF7,$AA$5:$AA15,MIN($AA$5:$AA$13)))</f>
        <v>DNS</v>
      </c>
    </row>
    <row r="8" spans="1:35" s="290" customFormat="1" ht="18" customHeight="1">
      <c r="A8" s="396">
        <v>4</v>
      </c>
      <c r="B8" s="397" t="s">
        <v>65</v>
      </c>
      <c r="C8" s="397" t="s">
        <v>66</v>
      </c>
      <c r="D8" s="398" t="s">
        <v>67</v>
      </c>
      <c r="E8" s="399">
        <f>IF(A8="","",VLOOKUP(A8,'100ｍ入力'!C$5:G$100,5,FALSE))</f>
        <v>15.66</v>
      </c>
      <c r="F8" s="400">
        <f>IF(E8="",0,VLOOKUP(ROUNDUP(E8,1),女子得点表!$B$5:$C$84,2))</f>
        <v>530</v>
      </c>
      <c r="G8" s="401">
        <f t="shared" ref="G8" si="7">IF(E8="","DNS",RANK(E8,$E$5:$E$118,MIN($E$5:$E$118)))</f>
        <v>5</v>
      </c>
      <c r="H8" s="402">
        <f>IF($A8="","",VLOOKUP($A8,'1000m'!C$4:L$68,6,FALSE))</f>
        <v>4</v>
      </c>
      <c r="I8" s="443" t="s">
        <v>18</v>
      </c>
      <c r="J8" s="444">
        <f>IF($A8="","",VLOOKUP($A8,'1000m'!$C$4:$L$68,8,FALSE))</f>
        <v>10</v>
      </c>
      <c r="K8" s="443" t="s">
        <v>19</v>
      </c>
      <c r="L8" s="445">
        <f>IF($A8="","",VLOOKUP($A8,'1000m'!$C$4:$L$68,10,FALSE))</f>
        <v>77</v>
      </c>
      <c r="M8" s="400">
        <f>IF(H8="",0,VLOOKUP(AE8,女子得点表!$E$5:$F$205,2))</f>
        <v>430</v>
      </c>
      <c r="N8" s="446">
        <f>IF($A8="","",VLOOKUP($A8,'1000m'!$C$4:$N$68,12,FALSE))</f>
        <v>14</v>
      </c>
      <c r="O8" s="399">
        <f>IF(A8="","",幅跳び入力!Q7)</f>
        <v>2.56</v>
      </c>
      <c r="P8" s="400">
        <f>IF(O8&lt;2,0,IF(O8="",0,VLOOKUP(O8,女子得点表!$H$5:$I$205,2)))</f>
        <v>225</v>
      </c>
      <c r="Q8" s="401">
        <f t="shared" si="1"/>
        <v>15</v>
      </c>
      <c r="R8" s="466">
        <f>IF(A8="","",ﾎﾞｰﾙ投げ入力!G9)</f>
        <v>11.63</v>
      </c>
      <c r="S8" s="400">
        <f>IF(R8="",0,VLOOKUP(R8,女子得点表!$K$5:$L$205,2))</f>
        <v>190</v>
      </c>
      <c r="T8" s="446">
        <f t="shared" si="2"/>
        <v>15</v>
      </c>
      <c r="U8" s="467">
        <f t="shared" si="3"/>
        <v>1375</v>
      </c>
      <c r="V8" s="468">
        <f t="shared" si="4"/>
        <v>12</v>
      </c>
      <c r="W8" s="359"/>
      <c r="AE8" s="368">
        <f t="shared" si="5"/>
        <v>250.77</v>
      </c>
      <c r="AF8" s="278">
        <f t="shared" si="6"/>
        <v>250.79999999999998</v>
      </c>
      <c r="AG8" s="369" t="str">
        <f>IF(AA8="","DNS",RANK(AF8,$AA$5:$AA16,MIN($AA$5:$AA$13)))</f>
        <v>DNS</v>
      </c>
    </row>
    <row r="9" spans="1:35" s="291" customFormat="1" ht="18" customHeight="1">
      <c r="A9" s="396">
        <v>5</v>
      </c>
      <c r="B9" s="397" t="s">
        <v>68</v>
      </c>
      <c r="C9" s="397" t="s">
        <v>69</v>
      </c>
      <c r="D9" s="398" t="s">
        <v>67</v>
      </c>
      <c r="E9" s="399">
        <f>IF(A9="","",VLOOKUP(A9,'100ｍ入力'!C$5:G$100,5,FALSE))</f>
        <v>16.739999999999998</v>
      </c>
      <c r="F9" s="400">
        <f>IF(E9="",0,VLOOKUP(ROUNDUP(E9,1),女子得点表!$B$5:$C$84,2))</f>
        <v>380</v>
      </c>
      <c r="G9" s="401">
        <f t="shared" ref="G9:G54" si="8">IF(E9="","DNS",RANK(E9,$E$5:$E$118,MIN($E$5:$E$118)))</f>
        <v>16</v>
      </c>
      <c r="H9" s="402">
        <f>IF($A9="","",VLOOKUP($A9,'1000m'!C$4:L$68,6,FALSE))</f>
        <v>4</v>
      </c>
      <c r="I9" s="443" t="s">
        <v>18</v>
      </c>
      <c r="J9" s="444">
        <f>IF($A9="","",VLOOKUP($A9,'1000m'!$C$4:$L$68,8,FALSE))</f>
        <v>0</v>
      </c>
      <c r="K9" s="443" t="s">
        <v>19</v>
      </c>
      <c r="L9" s="445">
        <f>IF($A9="","",VLOOKUP($A9,'1000m'!$C$4:$L$68,10,FALSE))</f>
        <v>93</v>
      </c>
      <c r="M9" s="400">
        <f>IF(H9="",0,VLOOKUP(AE9,女子得点表!$E$5:$F$205,2))</f>
        <v>485</v>
      </c>
      <c r="N9" s="446">
        <f>IF($A9="","",VLOOKUP($A9,'1000m'!$C$4:$N$68,12,FALSE))</f>
        <v>10</v>
      </c>
      <c r="O9" s="399">
        <f>IF(A9="","",幅跳び入力!Q8)</f>
        <v>2.36</v>
      </c>
      <c r="P9" s="400">
        <f>IF(O9&lt;2,0,IF(O9="",0,VLOOKUP(O9,女子得点表!$H$5:$I$205,2)))</f>
        <v>145</v>
      </c>
      <c r="Q9" s="401">
        <f t="shared" si="1"/>
        <v>17</v>
      </c>
      <c r="R9" s="466">
        <f>IF(A9="","",ﾎﾞｰﾙ投げ入力!G10)</f>
        <v>13.36</v>
      </c>
      <c r="S9" s="400">
        <f>IF(R9="",0,VLOOKUP(R9,女子得点表!$K$5:$L$205,2))</f>
        <v>235</v>
      </c>
      <c r="T9" s="446">
        <f t="shared" si="2"/>
        <v>8</v>
      </c>
      <c r="U9" s="467">
        <f t="shared" si="3"/>
        <v>1245</v>
      </c>
      <c r="V9" s="468">
        <f t="shared" si="4"/>
        <v>14</v>
      </c>
      <c r="W9" s="361"/>
      <c r="AE9" s="368">
        <f t="shared" si="5"/>
        <v>240.93</v>
      </c>
      <c r="AF9" s="278">
        <f t="shared" si="6"/>
        <v>241</v>
      </c>
      <c r="AG9" s="197" t="str">
        <f>IF(AA9="","DNS",RANK(AF9,$AA$5:$AA17,MIN($AA$5:$AA$13)))</f>
        <v>DNS</v>
      </c>
    </row>
    <row r="10" spans="1:35" s="291" customFormat="1" ht="18" customHeight="1">
      <c r="A10" s="396">
        <v>6</v>
      </c>
      <c r="B10" s="397" t="s">
        <v>70</v>
      </c>
      <c r="C10" s="397" t="s">
        <v>71</v>
      </c>
      <c r="D10" s="398" t="s">
        <v>72</v>
      </c>
      <c r="E10" s="399">
        <f>IF(A10="","",VLOOKUP(A10,'100ｍ入力'!C$5:G$100,5,FALSE))</f>
        <v>14.93</v>
      </c>
      <c r="F10" s="400">
        <f>IF(E10="",0,VLOOKUP(ROUNDUP(E10,1),女子得点表!$B$5:$C$84,2))</f>
        <v>635</v>
      </c>
      <c r="G10" s="401">
        <f t="shared" si="8"/>
        <v>1</v>
      </c>
      <c r="H10" s="402">
        <f>IF($A10="","",VLOOKUP($A10,'1000m'!C$4:L$68,6,FALSE))</f>
        <v>3</v>
      </c>
      <c r="I10" s="443" t="s">
        <v>18</v>
      </c>
      <c r="J10" s="444">
        <f>IF($A10="","",VLOOKUP($A10,'1000m'!$C$4:$L$68,8,FALSE))</f>
        <v>57</v>
      </c>
      <c r="K10" s="443" t="s">
        <v>19</v>
      </c>
      <c r="L10" s="445">
        <f>IF($A10="","",VLOOKUP($A10,'1000m'!$C$4:$L$68,10,FALSE))</f>
        <v>35</v>
      </c>
      <c r="M10" s="400">
        <f>IF(H10="",0,VLOOKUP(AE10,女子得点表!$E$5:$F$205,2))</f>
        <v>510</v>
      </c>
      <c r="N10" s="446">
        <f>IF($A10="","",VLOOKUP($A10,'1000m'!$C$4:$N$68,12,FALSE))</f>
        <v>8</v>
      </c>
      <c r="O10" s="399">
        <f>IF(A10="","",幅跳び入力!Q9)</f>
        <v>3.57</v>
      </c>
      <c r="P10" s="400">
        <f>IF(O10&lt;2,0,IF(O10="",0,VLOOKUP(O10,女子得点表!$H$5:$I$205,2)))</f>
        <v>570</v>
      </c>
      <c r="Q10" s="401">
        <f t="shared" si="1"/>
        <v>1</v>
      </c>
      <c r="R10" s="466">
        <f>IF(A10="","",ﾎﾞｰﾙ投げ入力!G11)</f>
        <v>14.18</v>
      </c>
      <c r="S10" s="400">
        <f>IF(R10="",0,VLOOKUP(R10,女子得点表!$K$5:$L$205,2))</f>
        <v>260</v>
      </c>
      <c r="T10" s="446">
        <f t="shared" si="2"/>
        <v>7</v>
      </c>
      <c r="U10" s="467">
        <f t="shared" si="3"/>
        <v>1975</v>
      </c>
      <c r="V10" s="468">
        <f t="shared" si="4"/>
        <v>2</v>
      </c>
      <c r="W10" s="361"/>
      <c r="AE10" s="368">
        <f t="shared" si="5"/>
        <v>237.35</v>
      </c>
      <c r="AF10" s="278">
        <f t="shared" si="6"/>
        <v>237.4</v>
      </c>
      <c r="AG10" s="197" t="str">
        <f>IF(AA10="","DNS",RANK(AF10,$AA$5:$AA18,MIN($AA$5:$AA$13)))</f>
        <v>DNS</v>
      </c>
    </row>
    <row r="11" spans="1:35" s="291" customFormat="1" ht="18" customHeight="1">
      <c r="A11" s="396">
        <v>7</v>
      </c>
      <c r="B11" s="403" t="s">
        <v>73</v>
      </c>
      <c r="C11" s="403" t="s">
        <v>74</v>
      </c>
      <c r="D11" s="398" t="s">
        <v>72</v>
      </c>
      <c r="E11" s="399">
        <f>IF(A11="","",VLOOKUP(A11,'100ｍ入力'!C$5:G$100,5,FALSE))</f>
        <v>17.54</v>
      </c>
      <c r="F11" s="400">
        <f>IF(E11="",0,VLOOKUP(ROUNDUP(E11,1),女子得点表!$B$5:$C$84,2))</f>
        <v>300</v>
      </c>
      <c r="G11" s="401">
        <f t="shared" si="8"/>
        <v>17</v>
      </c>
      <c r="H11" s="402">
        <f>IF($A11="","",VLOOKUP($A11,'1000m'!C$4:L$68,6,FALSE))</f>
        <v>4</v>
      </c>
      <c r="I11" s="443" t="s">
        <v>18</v>
      </c>
      <c r="J11" s="444">
        <f>IF($A11="","",VLOOKUP($A11,'1000m'!$C$4:$L$68,8,FALSE))</f>
        <v>11</v>
      </c>
      <c r="K11" s="443" t="s">
        <v>19</v>
      </c>
      <c r="L11" s="445">
        <f>IF($A11="","",VLOOKUP($A11,'1000m'!$C$4:$L$68,10,FALSE))</f>
        <v>2</v>
      </c>
      <c r="M11" s="400">
        <f>IF(H11="",0,VLOOKUP(AE11,女子得点表!$E$5:$F$205,2))</f>
        <v>430</v>
      </c>
      <c r="N11" s="446">
        <f>IF($A11="","",VLOOKUP($A11,'1000m'!$C$4:$N$68,12,FALSE))</f>
        <v>15</v>
      </c>
      <c r="O11" s="399">
        <f>IF(A11="","",幅跳び入力!Q10)</f>
        <v>2.27</v>
      </c>
      <c r="P11" s="400">
        <f>IF(O11&lt;2,0,IF(O11="",0,VLOOKUP(O11,女子得点表!$H$5:$I$205,2)))</f>
        <v>110</v>
      </c>
      <c r="Q11" s="401">
        <f t="shared" si="1"/>
        <v>18</v>
      </c>
      <c r="R11" s="466">
        <f>IF(A11="","",ﾎﾞｰﾙ投げ入力!G12)</f>
        <v>16.579999999999998</v>
      </c>
      <c r="S11" s="400">
        <f>IF(R11="",0,VLOOKUP(R11,女子得点表!$K$5:$L$205,2))</f>
        <v>320</v>
      </c>
      <c r="T11" s="446">
        <f t="shared" si="2"/>
        <v>4</v>
      </c>
      <c r="U11" s="467">
        <f t="shared" si="3"/>
        <v>1160</v>
      </c>
      <c r="V11" s="468">
        <f t="shared" si="4"/>
        <v>17</v>
      </c>
      <c r="W11" s="361"/>
      <c r="AE11" s="368">
        <f t="shared" si="5"/>
        <v>251.02</v>
      </c>
      <c r="AF11" s="278">
        <f t="shared" si="6"/>
        <v>251.1</v>
      </c>
      <c r="AG11" s="197" t="str">
        <f>IF(AA12="","DNS",RANK(AF11,$AA$5:$AA19,MIN($AA$5:$AA$13)))</f>
        <v>DNS</v>
      </c>
    </row>
    <row r="12" spans="1:35" s="291" customFormat="1" ht="18" customHeight="1">
      <c r="A12" s="396">
        <v>8</v>
      </c>
      <c r="B12" s="397" t="s">
        <v>75</v>
      </c>
      <c r="C12" s="397" t="s">
        <v>76</v>
      </c>
      <c r="D12" s="398" t="s">
        <v>72</v>
      </c>
      <c r="E12" s="399">
        <f>IF(A12="","",VLOOKUP(A12,'100ｍ入力'!C$5:G$100,5,FALSE))</f>
        <v>18.38</v>
      </c>
      <c r="F12" s="400">
        <f>IF(E12="",0,VLOOKUP(ROUNDUP(E12,1),女子得点表!$B$5:$C$84,2))</f>
        <v>220</v>
      </c>
      <c r="G12" s="401">
        <f t="shared" ref="G12" si="9">IF(E12="","DNS",RANK(E12,$E$5:$E$118,MIN($E$5:$E$118)))</f>
        <v>22</v>
      </c>
      <c r="H12" s="402">
        <f>IF($A12="","",VLOOKUP($A12,'1000m'!C$4:L$68,6,FALSE))</f>
        <v>4</v>
      </c>
      <c r="I12" s="443" t="s">
        <v>18</v>
      </c>
      <c r="J12" s="444">
        <f>IF($A12="","",VLOOKUP($A12,'1000m'!$C$4:$L$68,8,FALSE))</f>
        <v>13</v>
      </c>
      <c r="K12" s="443" t="s">
        <v>19</v>
      </c>
      <c r="L12" s="445">
        <f>IF($A12="","",VLOOKUP($A12,'1000m'!$C$4:$L$68,10,FALSE))</f>
        <v>29</v>
      </c>
      <c r="M12" s="400">
        <f>IF(H12="",0,VLOOKUP(AE12,女子得点表!$E$5:$F$205,2))</f>
        <v>415</v>
      </c>
      <c r="N12" s="446">
        <f>IF($A12="","",VLOOKUP($A12,'1000m'!$C$4:$N$68,12,FALSE))</f>
        <v>17</v>
      </c>
      <c r="O12" s="399">
        <f>IF(A12="","",幅跳び入力!Q11)</f>
        <v>2.4500000000000002</v>
      </c>
      <c r="P12" s="400">
        <f>IF(O12&lt;2,0,IF(O12="",0,VLOOKUP(O12,女子得点表!$H$5:$I$205,2)))</f>
        <v>180</v>
      </c>
      <c r="Q12" s="401">
        <f t="shared" ref="Q12" si="10">IF(O12="","DNS",RANK(O12,$O$5:$O$118,0))</f>
        <v>16</v>
      </c>
      <c r="R12" s="466">
        <f>IF(A12="","",ﾎﾞｰﾙ投げ入力!G13)</f>
        <v>7.58</v>
      </c>
      <c r="S12" s="400">
        <f>IF(R12="",0,VLOOKUP(R12,女子得点表!$K$5:$L$205,2))</f>
        <v>60</v>
      </c>
      <c r="T12" s="446">
        <f t="shared" ref="T12" si="11">IF(R12="","DNS",RANK(R12,$R$5:$R$118,0))</f>
        <v>21</v>
      </c>
      <c r="U12" s="467">
        <f t="shared" ref="U12" si="12">IF((F12+M12+P12+S12)=0,"",F12+M12+P12+S12)</f>
        <v>875</v>
      </c>
      <c r="V12" s="468">
        <f t="shared" ref="V12" si="13">IF(A12="","",RANK(U12,$U$5:$U$118,0))</f>
        <v>20</v>
      </c>
      <c r="W12" s="361"/>
      <c r="AE12" s="368">
        <f t="shared" si="5"/>
        <v>253.29</v>
      </c>
      <c r="AF12" s="278">
        <f t="shared" si="6"/>
        <v>253.29999999999998</v>
      </c>
      <c r="AG12" s="197" t="str">
        <f>IF(AA13="","DNS",RANK(AF12,$AA$5:$AA20,MIN($AA$5:$AA$13)))</f>
        <v>DNS</v>
      </c>
    </row>
    <row r="13" spans="1:35" s="291" customFormat="1" ht="18" customHeight="1">
      <c r="A13" s="396">
        <v>9</v>
      </c>
      <c r="B13" s="397" t="s">
        <v>77</v>
      </c>
      <c r="C13" s="397" t="s">
        <v>78</v>
      </c>
      <c r="D13" s="398" t="s">
        <v>72</v>
      </c>
      <c r="E13" s="399">
        <f>IF(A13="","",VLOOKUP(A13,'100ｍ入力'!C$5:G$100,5,FALSE))</f>
        <v>18.16</v>
      </c>
      <c r="F13" s="400">
        <f>IF(E13="",0,VLOOKUP(ROUNDUP(E13,1),女子得点表!$B$5:$C$84,2))</f>
        <v>240</v>
      </c>
      <c r="G13" s="401">
        <f t="shared" si="8"/>
        <v>20</v>
      </c>
      <c r="H13" s="402">
        <f>IF($A13="","",VLOOKUP($A13,'1000m'!C$4:L$68,6,FALSE))</f>
        <v>4</v>
      </c>
      <c r="I13" s="443" t="s">
        <v>18</v>
      </c>
      <c r="J13" s="444">
        <f>IF($A13="","",VLOOKUP($A13,'1000m'!$C$4:$L$68,8,FALSE))</f>
        <v>13</v>
      </c>
      <c r="K13" s="443" t="s">
        <v>19</v>
      </c>
      <c r="L13" s="445">
        <f>IF($A13="","",VLOOKUP($A13,'1000m'!$C$4:$L$68,10,FALSE))</f>
        <v>18</v>
      </c>
      <c r="M13" s="400">
        <f>IF(H13="",0,VLOOKUP(AE13,女子得点表!$E$5:$F$205,2))</f>
        <v>415</v>
      </c>
      <c r="N13" s="446">
        <f>IF($A13="","",VLOOKUP($A13,'1000m'!$C$4:$N$68,12,FALSE))</f>
        <v>16</v>
      </c>
      <c r="O13" s="399">
        <v>2.04</v>
      </c>
      <c r="P13" s="400">
        <f>IF(O13&lt;2,0,IF(O13="",0,VLOOKUP(O13,女子得点表!$H$5:$I$205,2)))</f>
        <v>15</v>
      </c>
      <c r="Q13" s="401">
        <f t="shared" si="1"/>
        <v>19</v>
      </c>
      <c r="R13" s="466">
        <f>IF(A13="","",ﾎﾞｰﾙ投げ入力!G14)</f>
        <v>12.31</v>
      </c>
      <c r="S13" s="400">
        <f>IF(R13="",0,VLOOKUP(R13,女子得点表!$K$5:$L$205,2))</f>
        <v>205</v>
      </c>
      <c r="T13" s="446">
        <f t="shared" si="2"/>
        <v>13</v>
      </c>
      <c r="U13" s="467">
        <f t="shared" si="3"/>
        <v>875</v>
      </c>
      <c r="V13" s="468">
        <f t="shared" si="4"/>
        <v>20</v>
      </c>
      <c r="W13" s="361"/>
      <c r="AE13" s="368">
        <f t="shared" si="5"/>
        <v>253.18</v>
      </c>
      <c r="AF13" s="278">
        <f t="shared" si="6"/>
        <v>253.2</v>
      </c>
      <c r="AG13" s="197" t="str">
        <f>IF(AA14="","DNS",RANK(AF13,$AA$5:$AA21,MIN($AA$5:$AA$13)))</f>
        <v>DNS</v>
      </c>
    </row>
    <row r="14" spans="1:35" s="291" customFormat="1" ht="18" customHeight="1">
      <c r="A14" s="396">
        <v>10</v>
      </c>
      <c r="B14" s="397" t="s">
        <v>79</v>
      </c>
      <c r="C14" s="397" t="s">
        <v>80</v>
      </c>
      <c r="D14" s="398" t="s">
        <v>81</v>
      </c>
      <c r="E14" s="399">
        <f>IF(A14="","",VLOOKUP(A14,'100ｍ入力'!C$5:G$100,5,FALSE))</f>
        <v>16.04</v>
      </c>
      <c r="F14" s="400">
        <f>IF(E14="",0,VLOOKUP(ROUNDUP(E14,1),女子得点表!$B$5:$C$84,2))</f>
        <v>470</v>
      </c>
      <c r="G14" s="401">
        <f t="shared" si="8"/>
        <v>6</v>
      </c>
      <c r="H14" s="402">
        <f>IF($A14="","",VLOOKUP($A14,'1000m'!C$4:L$68,6,FALSE))</f>
        <v>3</v>
      </c>
      <c r="I14" s="443" t="s">
        <v>18</v>
      </c>
      <c r="J14" s="444">
        <f>IF($A14="","",VLOOKUP($A14,'1000m'!$C$4:$L$68,8,FALSE))</f>
        <v>24</v>
      </c>
      <c r="K14" s="443" t="s">
        <v>19</v>
      </c>
      <c r="L14" s="445">
        <f>IF($A14="","",VLOOKUP($A14,'1000m'!$C$4:$L$68,10,FALSE))</f>
        <v>93</v>
      </c>
      <c r="M14" s="400">
        <f>IF(H14="",0,VLOOKUP(AE14,女子得点表!$E$5:$F$205,2))</f>
        <v>735</v>
      </c>
      <c r="N14" s="446">
        <f>IF($A14="","",VLOOKUP($A14,'1000m'!$C$4:$N$68,12,FALSE))</f>
        <v>1</v>
      </c>
      <c r="O14" s="399">
        <f>IF(A14="","",幅跳び入力!Q13)</f>
        <v>3.16</v>
      </c>
      <c r="P14" s="400">
        <f>IF(O14&lt;2,0,IF(O14="",0,VLOOKUP(O14,女子得点表!$H$5:$I$205,2)))</f>
        <v>445</v>
      </c>
      <c r="Q14" s="401">
        <f t="shared" si="1"/>
        <v>5</v>
      </c>
      <c r="R14" s="466">
        <f>IF(A14="","",ﾎﾞｰﾙ投げ入力!G15)</f>
        <v>9</v>
      </c>
      <c r="S14" s="400">
        <f>IF(R14="",0,VLOOKUP(R14,女子得点表!$K$5:$L$205,2))</f>
        <v>105</v>
      </c>
      <c r="T14" s="446">
        <f t="shared" si="2"/>
        <v>19</v>
      </c>
      <c r="U14" s="467">
        <f t="shared" si="3"/>
        <v>1755</v>
      </c>
      <c r="V14" s="468">
        <f t="shared" si="4"/>
        <v>4</v>
      </c>
      <c r="W14" s="361"/>
      <c r="AE14" s="368">
        <f t="shared" si="5"/>
        <v>204.93</v>
      </c>
      <c r="AF14" s="278">
        <f t="shared" si="6"/>
        <v>205</v>
      </c>
      <c r="AG14" s="197" t="str">
        <f>IF(AA15="","DNS",RANK(AF14,$AA$5:$AA22,MIN($AA$5:$AA$13)))</f>
        <v>DNS</v>
      </c>
    </row>
    <row r="15" spans="1:35" s="291" customFormat="1" ht="18" customHeight="1">
      <c r="A15" s="396">
        <v>11</v>
      </c>
      <c r="B15" s="397" t="s">
        <v>82</v>
      </c>
      <c r="C15" s="397" t="s">
        <v>83</v>
      </c>
      <c r="D15" s="398" t="s">
        <v>81</v>
      </c>
      <c r="E15" s="399">
        <f>IF(A15="","",VLOOKUP(A15,'100ｍ入力'!C$5:G$100,5,FALSE))</f>
        <v>16.7</v>
      </c>
      <c r="F15" s="400">
        <f>IF(E15="",0,VLOOKUP(ROUNDUP(E15,1),女子得点表!$B$5:$C$84,2))</f>
        <v>390</v>
      </c>
      <c r="G15" s="401">
        <f t="shared" si="8"/>
        <v>15</v>
      </c>
      <c r="H15" s="402">
        <f>IF($A15="","",VLOOKUP($A15,'1000m'!C$4:L$68,6,FALSE))</f>
        <v>3</v>
      </c>
      <c r="I15" s="443" t="s">
        <v>18</v>
      </c>
      <c r="J15" s="444">
        <f>IF($A15="","",VLOOKUP($A15,'1000m'!$C$4:$L$68,8,FALSE))</f>
        <v>31</v>
      </c>
      <c r="K15" s="443" t="s">
        <v>19</v>
      </c>
      <c r="L15" s="445">
        <f>IF($A15="","",VLOOKUP($A15,'1000m'!$C$4:$L$68,10,FALSE))</f>
        <v>61</v>
      </c>
      <c r="M15" s="400">
        <f>IF(H15="",0,VLOOKUP(AE15,女子得点表!$E$5:$F$205,2))</f>
        <v>680</v>
      </c>
      <c r="N15" s="446">
        <f>IF($A15="","",VLOOKUP($A15,'1000m'!$C$4:$N$68,12,FALSE))</f>
        <v>2</v>
      </c>
      <c r="O15" s="399">
        <f>IF(A15="","",幅跳び入力!Q14)</f>
        <v>2.59</v>
      </c>
      <c r="P15" s="400">
        <f>IF(O15&lt;2,0,IF(O15="",0,VLOOKUP(O15,女子得点表!$H$5:$I$205,2)))</f>
        <v>235</v>
      </c>
      <c r="Q15" s="401">
        <f t="shared" si="1"/>
        <v>13</v>
      </c>
      <c r="R15" s="466">
        <f>IF(A15="","",ﾎﾞｰﾙ投げ入力!G16)</f>
        <v>12.93</v>
      </c>
      <c r="S15" s="400">
        <f>IF(R15="",0,VLOOKUP(R15,女子得点表!$K$5:$L$205,2))</f>
        <v>225</v>
      </c>
      <c r="T15" s="446">
        <f t="shared" si="2"/>
        <v>11</v>
      </c>
      <c r="U15" s="467">
        <f t="shared" si="3"/>
        <v>1530</v>
      </c>
      <c r="V15" s="468">
        <f t="shared" si="4"/>
        <v>10</v>
      </c>
      <c r="W15" s="361"/>
      <c r="AE15" s="368">
        <f t="shared" si="5"/>
        <v>211.61</v>
      </c>
      <c r="AF15" s="278">
        <f t="shared" si="6"/>
        <v>211.7</v>
      </c>
      <c r="AG15" s="197" t="str">
        <f>IF(AA16="","DNS",RANK(AF15,$AA$5:$AA23,MIN($AA$5:$AA$13)))</f>
        <v>DNS</v>
      </c>
    </row>
    <row r="16" spans="1:35" s="290" customFormat="1" ht="18" customHeight="1">
      <c r="A16" s="396">
        <v>12</v>
      </c>
      <c r="B16" s="403" t="s">
        <v>84</v>
      </c>
      <c r="C16" s="403" t="s">
        <v>85</v>
      </c>
      <c r="D16" s="398" t="s">
        <v>86</v>
      </c>
      <c r="E16" s="399">
        <f>IF(A16="","",VLOOKUP(A16,'100ｍ入力'!C$5:G$100,5,FALSE))</f>
        <v>16.62</v>
      </c>
      <c r="F16" s="400">
        <f>IF(E16="",0,VLOOKUP(ROUNDUP(E16,1),女子得点表!$B$5:$C$84,2))</f>
        <v>390</v>
      </c>
      <c r="G16" s="401">
        <f t="shared" si="8"/>
        <v>14</v>
      </c>
      <c r="H16" s="402">
        <f>IF($A16="","",VLOOKUP($A16,'1000m'!C$4:L$68,6,FALSE))</f>
        <v>3</v>
      </c>
      <c r="I16" s="443" t="s">
        <v>18</v>
      </c>
      <c r="J16" s="444">
        <f>IF($A16="","",VLOOKUP($A16,'1000m'!$C$4:$L$68,8,FALSE))</f>
        <v>49</v>
      </c>
      <c r="K16" s="443" t="s">
        <v>19</v>
      </c>
      <c r="L16" s="445">
        <f>IF($A16="","",VLOOKUP($A16,'1000m'!$C$4:$L$68,10,FALSE))</f>
        <v>10</v>
      </c>
      <c r="M16" s="400">
        <f>IF(H16="",0,VLOOKUP(AE16,女子得点表!$E$5:$F$205,2))</f>
        <v>560</v>
      </c>
      <c r="N16" s="446">
        <f>IF($A16="","",VLOOKUP($A16,'1000m'!$C$4:$N$68,12,FALSE))</f>
        <v>6</v>
      </c>
      <c r="O16" s="399">
        <f>IF(A16="","",幅跳び入力!Q15)</f>
        <v>2.8</v>
      </c>
      <c r="P16" s="400">
        <f>IF(O16&lt;2,0,IF(O16="",0,VLOOKUP(O16,女子得点表!$H$5:$I$205,2)))</f>
        <v>320</v>
      </c>
      <c r="Q16" s="401">
        <f t="shared" si="1"/>
        <v>9</v>
      </c>
      <c r="R16" s="466">
        <f>IF(A16="","",ﾎﾞｰﾙ投げ入力!G17)</f>
        <v>20.329999999999998</v>
      </c>
      <c r="S16" s="400">
        <f>IF(R16="",0,VLOOKUP(R16,女子得点表!$K$5:$L$205,2))</f>
        <v>405</v>
      </c>
      <c r="T16" s="446">
        <f t="shared" si="2"/>
        <v>2</v>
      </c>
      <c r="U16" s="467">
        <f t="shared" si="3"/>
        <v>1675</v>
      </c>
      <c r="V16" s="468">
        <f t="shared" si="4"/>
        <v>6</v>
      </c>
      <c r="W16" s="359"/>
      <c r="AE16" s="368">
        <f t="shared" si="5"/>
        <v>229.1</v>
      </c>
      <c r="AF16" s="278">
        <f t="shared" si="6"/>
        <v>229.1</v>
      </c>
      <c r="AG16" s="369" t="str">
        <f>IF(AA17="","DNS",RANK(AF16,$AA$5:$AA24,MIN($AA$5:$AA$13)))</f>
        <v>DNS</v>
      </c>
    </row>
    <row r="17" spans="1:33" s="291" customFormat="1" ht="18" customHeight="1">
      <c r="A17" s="396">
        <v>13</v>
      </c>
      <c r="B17" s="397" t="s">
        <v>87</v>
      </c>
      <c r="C17" s="397" t="s">
        <v>88</v>
      </c>
      <c r="D17" s="398" t="s">
        <v>86</v>
      </c>
      <c r="E17" s="399">
        <f>IF(A17="","",VLOOKUP(A17,'100ｍ入力'!C$5:G$100,5,FALSE))</f>
        <v>16.350000000000001</v>
      </c>
      <c r="F17" s="400">
        <f>IF(E17="",0,VLOOKUP(ROUNDUP(E17,1),女子得点表!$B$5:$C$84,2))</f>
        <v>425</v>
      </c>
      <c r="G17" s="401">
        <f t="shared" si="8"/>
        <v>11</v>
      </c>
      <c r="H17" s="402">
        <f>IF($A17="","",VLOOKUP($A17,'1000m'!C$4:L$68,6,FALSE))</f>
        <v>3</v>
      </c>
      <c r="I17" s="443" t="s">
        <v>18</v>
      </c>
      <c r="J17" s="444">
        <f>IF($A17="","",VLOOKUP($A17,'1000m'!$C$4:$L$68,8,FALSE))</f>
        <v>42</v>
      </c>
      <c r="K17" s="443" t="s">
        <v>19</v>
      </c>
      <c r="L17" s="445">
        <f>IF($A17="","",VLOOKUP($A17,'1000m'!$C$4:$L$68,10,FALSE))</f>
        <v>13</v>
      </c>
      <c r="M17" s="400">
        <f>IF(H17="",0,VLOOKUP(AE17,女子得点表!$E$5:$F$205,2))</f>
        <v>605</v>
      </c>
      <c r="N17" s="446">
        <f>IF($A17="","",VLOOKUP($A17,'1000m'!$C$4:$N$68,12,FALSE))</f>
        <v>4</v>
      </c>
      <c r="O17" s="399">
        <f>IF(A17="","",幅跳び入力!Q16)</f>
        <v>3.08</v>
      </c>
      <c r="P17" s="400">
        <f>IF(O17&lt;2,0,IF(O17="",0,VLOOKUP(O17,女子得点表!$H$5:$I$205,2)))</f>
        <v>420</v>
      </c>
      <c r="Q17" s="401">
        <f t="shared" si="1"/>
        <v>6</v>
      </c>
      <c r="R17" s="466">
        <f>IF(A17="","",ﾎﾞｰﾙ投げ入力!G18)</f>
        <v>15.82</v>
      </c>
      <c r="S17" s="400">
        <f>IF(R17="",0,VLOOKUP(R17,女子得点表!$K$5:$L$205,2))</f>
        <v>300</v>
      </c>
      <c r="T17" s="446">
        <f t="shared" si="2"/>
        <v>5</v>
      </c>
      <c r="U17" s="467">
        <f t="shared" si="3"/>
        <v>1750</v>
      </c>
      <c r="V17" s="468">
        <f t="shared" si="4"/>
        <v>5</v>
      </c>
      <c r="W17" s="361"/>
      <c r="AE17" s="368">
        <f t="shared" si="5"/>
        <v>222.13</v>
      </c>
      <c r="AF17" s="278">
        <f t="shared" si="6"/>
        <v>222.2</v>
      </c>
      <c r="AG17" s="197" t="str">
        <f>IF(AA18="","DNS",RANK(AF17,$AA$5:$AA25,MIN($AA$5:$AA$13)))</f>
        <v>DNS</v>
      </c>
    </row>
    <row r="18" spans="1:33" s="291" customFormat="1" ht="18" customHeight="1">
      <c r="A18" s="396">
        <v>14</v>
      </c>
      <c r="B18" s="397" t="s">
        <v>89</v>
      </c>
      <c r="C18" s="397" t="s">
        <v>90</v>
      </c>
      <c r="D18" s="398" t="s">
        <v>86</v>
      </c>
      <c r="E18" s="399">
        <f>IF(A18="","",VLOOKUP(A18,'100ｍ入力'!C$5:G$100,5,FALSE))</f>
        <v>17.87</v>
      </c>
      <c r="F18" s="400">
        <f>IF(E18="",0,VLOOKUP(ROUNDUP(E18,1),女子得点表!$B$5:$C$84,2))</f>
        <v>270</v>
      </c>
      <c r="G18" s="401">
        <f t="shared" si="8"/>
        <v>19</v>
      </c>
      <c r="H18" s="402">
        <f>IF($A18="","",VLOOKUP($A18,'1000m'!C$4:L$68,6,FALSE))</f>
        <v>3</v>
      </c>
      <c r="I18" s="443" t="s">
        <v>18</v>
      </c>
      <c r="J18" s="444">
        <f>IF($A18="","",VLOOKUP($A18,'1000m'!$C$4:$L$68,8,FALSE))</f>
        <v>51</v>
      </c>
      <c r="K18" s="443" t="s">
        <v>19</v>
      </c>
      <c r="L18" s="445">
        <f>IF($A18="","",VLOOKUP($A18,'1000m'!$C$4:$L$68,10,FALSE))</f>
        <v>71</v>
      </c>
      <c r="M18" s="400">
        <f>IF(H18="",0,VLOOKUP(AE18,女子得点表!$E$5:$F$205,2))</f>
        <v>545</v>
      </c>
      <c r="N18" s="446">
        <f>IF($A18="","",VLOOKUP($A18,'1000m'!$C$4:$N$68,12,FALSE))</f>
        <v>7</v>
      </c>
      <c r="O18" s="399">
        <f>IF(A18="","",幅跳び入力!Q17)</f>
        <v>2.62</v>
      </c>
      <c r="P18" s="400">
        <f>IF(O18&lt;2,0,IF(O18="",0,VLOOKUP(O18,女子得点表!$H$5:$I$205,2)))</f>
        <v>250</v>
      </c>
      <c r="Q18" s="401">
        <f t="shared" si="1"/>
        <v>12</v>
      </c>
      <c r="R18" s="466">
        <f>IF(A18="","",ﾎﾞｰﾙ投げ入力!G19)</f>
        <v>10.06</v>
      </c>
      <c r="S18" s="400">
        <f>IF(R18="",0,VLOOKUP(R18,女子得点表!$K$5:$L$205,2))</f>
        <v>140</v>
      </c>
      <c r="T18" s="446">
        <f t="shared" si="2"/>
        <v>17</v>
      </c>
      <c r="U18" s="467">
        <f t="shared" si="3"/>
        <v>1205</v>
      </c>
      <c r="V18" s="468">
        <f t="shared" si="4"/>
        <v>15</v>
      </c>
      <c r="W18" s="361"/>
      <c r="AE18" s="368">
        <f t="shared" si="5"/>
        <v>231.71</v>
      </c>
      <c r="AF18" s="278">
        <f t="shared" si="6"/>
        <v>231.79999999999998</v>
      </c>
      <c r="AG18" s="197" t="str">
        <f>IF(AA19="","DNS",RANK(AF18,$AA$5:$AA26,MIN($AA$5:$AA$13)))</f>
        <v>DNS</v>
      </c>
    </row>
    <row r="19" spans="1:33" s="291" customFormat="1" ht="18" customHeight="1">
      <c r="A19" s="396">
        <v>15</v>
      </c>
      <c r="B19" s="403" t="s">
        <v>91</v>
      </c>
      <c r="C19" s="403" t="s">
        <v>92</v>
      </c>
      <c r="D19" s="398" t="s">
        <v>86</v>
      </c>
      <c r="E19" s="399">
        <f>IF(A19="","",VLOOKUP(A19,'100ｍ入力'!C$5:G$100,5,FALSE))</f>
        <v>16.18</v>
      </c>
      <c r="F19" s="400">
        <f>IF(E19="",0,VLOOKUP(ROUNDUP(E19,1),女子得点表!$B$5:$C$84,2))</f>
        <v>455</v>
      </c>
      <c r="G19" s="401">
        <f t="shared" si="8"/>
        <v>7</v>
      </c>
      <c r="H19" s="402">
        <f>IF($A19="","",VLOOKUP($A19,'1000m'!C$4:L$68,6,FALSE))</f>
        <v>3</v>
      </c>
      <c r="I19" s="443" t="s">
        <v>18</v>
      </c>
      <c r="J19" s="444">
        <f>IF($A19="","",VLOOKUP($A19,'1000m'!$C$4:$L$68,8,FALSE))</f>
        <v>38</v>
      </c>
      <c r="K19" s="443" t="s">
        <v>19</v>
      </c>
      <c r="L19" s="445">
        <f>IF($A19="","",VLOOKUP($A19,'1000m'!$C$4:$L$68,10,FALSE))</f>
        <v>0</v>
      </c>
      <c r="M19" s="400">
        <f>IF(H19="",0,VLOOKUP(AE19,女子得点表!$E$5:$F$205,2))</f>
        <v>635</v>
      </c>
      <c r="N19" s="446">
        <f>IF($A19="","",VLOOKUP($A19,'1000m'!$C$4:$N$68,12,FALSE))</f>
        <v>3</v>
      </c>
      <c r="O19" s="399">
        <f>IF(A19="","",幅跳び入力!Q18)</f>
        <v>2.65</v>
      </c>
      <c r="P19" s="400">
        <f>IF(O19&lt;2,0,IF(O19="",0,VLOOKUP(O19,女子得点表!$H$5:$I$205,2)))</f>
        <v>260</v>
      </c>
      <c r="Q19" s="401">
        <f t="shared" si="1"/>
        <v>10</v>
      </c>
      <c r="R19" s="466">
        <f>IF(A19="","",ﾎﾞｰﾙ投げ入力!G20)</f>
        <v>14.96</v>
      </c>
      <c r="S19" s="400">
        <f>IF(R19="",0,VLOOKUP(R19,女子得点表!$K$5:$L$205,2))</f>
        <v>280</v>
      </c>
      <c r="T19" s="446">
        <f t="shared" si="2"/>
        <v>6</v>
      </c>
      <c r="U19" s="467">
        <f t="shared" si="3"/>
        <v>1630</v>
      </c>
      <c r="V19" s="468">
        <f t="shared" si="4"/>
        <v>9</v>
      </c>
      <c r="W19" s="361"/>
      <c r="AE19" s="368">
        <f t="shared" si="5"/>
        <v>218</v>
      </c>
      <c r="AF19" s="278">
        <f t="shared" si="6"/>
        <v>218</v>
      </c>
      <c r="AG19" s="197" t="str">
        <f>IF(AA20="","DNS",RANK(AF19,$AA$5:$AA27,MIN($AA$5:$AA$13)))</f>
        <v>DNS</v>
      </c>
    </row>
    <row r="20" spans="1:33" s="291" customFormat="1" ht="18" customHeight="1">
      <c r="A20" s="396">
        <v>16</v>
      </c>
      <c r="B20" s="403" t="s">
        <v>93</v>
      </c>
      <c r="C20" s="403" t="s">
        <v>94</v>
      </c>
      <c r="D20" s="398" t="s">
        <v>95</v>
      </c>
      <c r="E20" s="399">
        <f>IF(A20="","",VLOOKUP(A20,'100ｍ入力'!C$5:G$100,5,FALSE))</f>
        <v>15.38</v>
      </c>
      <c r="F20" s="400">
        <f>IF(E20="",0,VLOOKUP(ROUNDUP(E20,1),女子得点表!$B$5:$C$84,2))</f>
        <v>575</v>
      </c>
      <c r="G20" s="401">
        <f t="shared" si="8"/>
        <v>2</v>
      </c>
      <c r="H20" s="402">
        <f>IF($A20="","",VLOOKUP($A20,'1000m'!C$4:L$68,6,FALSE))</f>
        <v>4</v>
      </c>
      <c r="I20" s="443" t="s">
        <v>18</v>
      </c>
      <c r="J20" s="444">
        <f>IF($A20="","",VLOOKUP($A20,'1000m'!$C$4:$L$68,8,FALSE))</f>
        <v>7</v>
      </c>
      <c r="K20" s="443" t="s">
        <v>19</v>
      </c>
      <c r="L20" s="445">
        <f>IF($A20="","",VLOOKUP($A20,'1000m'!$C$4:$L$68,10,FALSE))</f>
        <v>86</v>
      </c>
      <c r="M20" s="400">
        <f>IF(H20="",0,VLOOKUP(AE20,女子得点表!$E$5:$F$205,2))</f>
        <v>445</v>
      </c>
      <c r="N20" s="446">
        <f>IF($A20="","",VLOOKUP($A20,'1000m'!$C$4:$N$68,12,FALSE))</f>
        <v>12</v>
      </c>
      <c r="O20" s="399">
        <f>IF(A20="","",幅跳び入力!Q19)</f>
        <v>2.57</v>
      </c>
      <c r="P20" s="400">
        <f>IF(O20&lt;2,0,IF(O20="",0,VLOOKUP(O20,女子得点表!$H$5:$I$205,2)))</f>
        <v>230</v>
      </c>
      <c r="Q20" s="401">
        <f t="shared" si="1"/>
        <v>14</v>
      </c>
      <c r="R20" s="466">
        <f>IF(A20="","",ﾎﾞｰﾙ投げ入力!G21)</f>
        <v>19.93</v>
      </c>
      <c r="S20" s="400">
        <f>IF(R20="",0,VLOOKUP(R20,女子得点表!$K$5:$L$205,2))</f>
        <v>395</v>
      </c>
      <c r="T20" s="446">
        <f t="shared" si="2"/>
        <v>3</v>
      </c>
      <c r="U20" s="467">
        <f t="shared" si="3"/>
        <v>1645</v>
      </c>
      <c r="V20" s="468">
        <f t="shared" si="4"/>
        <v>8</v>
      </c>
      <c r="W20" s="361"/>
      <c r="AE20" s="368">
        <f t="shared" si="5"/>
        <v>247.86</v>
      </c>
      <c r="AF20" s="278">
        <f t="shared" si="6"/>
        <v>247.9</v>
      </c>
      <c r="AG20" s="197" t="str">
        <f>IF(AA21="","DNS",RANK(AF20,$AA$5:$AA28,MIN($AA$5:$AA$13)))</f>
        <v>DNS</v>
      </c>
    </row>
    <row r="21" spans="1:33" s="291" customFormat="1" ht="18" customHeight="1">
      <c r="A21" s="396">
        <v>17</v>
      </c>
      <c r="B21" s="397" t="s">
        <v>96</v>
      </c>
      <c r="C21" s="397" t="s">
        <v>97</v>
      </c>
      <c r="D21" s="398" t="s">
        <v>98</v>
      </c>
      <c r="E21" s="399">
        <f>IF(A21="","",VLOOKUP(A21,'100ｍ入力'!C$5:G$100,5,FALSE))</f>
        <v>16.18</v>
      </c>
      <c r="F21" s="400">
        <f>IF(E21="",0,VLOOKUP(ROUNDUP(E21,1),女子得点表!$B$5:$C$84,2))</f>
        <v>455</v>
      </c>
      <c r="G21" s="401">
        <f t="shared" si="8"/>
        <v>7</v>
      </c>
      <c r="H21" s="402">
        <f>IF($A21="","",VLOOKUP($A21,'1000m'!C$4:L$68,6,FALSE))</f>
        <v>4</v>
      </c>
      <c r="I21" s="443" t="s">
        <v>18</v>
      </c>
      <c r="J21" s="444">
        <f>IF($A21="","",VLOOKUP($A21,'1000m'!$C$4:$L$68,8,FALSE))</f>
        <v>14</v>
      </c>
      <c r="K21" s="443" t="s">
        <v>19</v>
      </c>
      <c r="L21" s="445">
        <f>IF($A21="","",VLOOKUP($A21,'1000m'!$C$4:$L$68,10,FALSE))</f>
        <v>0</v>
      </c>
      <c r="M21" s="400">
        <f>IF(H21="",0,VLOOKUP(AE21,女子得点表!$E$5:$F$205,2))</f>
        <v>410</v>
      </c>
      <c r="N21" s="446">
        <f>IF($A21="","",VLOOKUP($A21,'1000m'!$C$4:$N$68,12,FALSE))</f>
        <v>19</v>
      </c>
      <c r="O21" s="399">
        <f>IF(A21="","",幅跳び入力!Q20)</f>
        <v>2.64</v>
      </c>
      <c r="P21" s="400">
        <f>IF(O21&lt;2,0,IF(O21="",0,VLOOKUP(O21,女子得点表!$H$5:$I$205,2)))</f>
        <v>255</v>
      </c>
      <c r="Q21" s="401">
        <f t="shared" si="1"/>
        <v>11</v>
      </c>
      <c r="R21" s="466">
        <f>IF(A21="","",ﾎﾞｰﾙ投げ入力!G22)</f>
        <v>7.87</v>
      </c>
      <c r="S21" s="400">
        <f>IF(R21="",0,VLOOKUP(R21,女子得点表!$K$5:$L$205,2))</f>
        <v>70</v>
      </c>
      <c r="T21" s="446">
        <f t="shared" si="2"/>
        <v>20</v>
      </c>
      <c r="U21" s="467">
        <f t="shared" si="3"/>
        <v>1190</v>
      </c>
      <c r="V21" s="468">
        <f t="shared" si="4"/>
        <v>16</v>
      </c>
      <c r="W21" s="361"/>
      <c r="AE21" s="368">
        <f t="shared" si="5"/>
        <v>254</v>
      </c>
      <c r="AF21" s="278">
        <f t="shared" si="6"/>
        <v>254</v>
      </c>
      <c r="AG21" s="197" t="str">
        <f>IF(AA22="","DNS",RANK(AF21,$AA$5:$AA29,MIN($AA$5:$AA$13)))</f>
        <v>DNS</v>
      </c>
    </row>
    <row r="22" spans="1:33" s="291" customFormat="1" ht="18" customHeight="1">
      <c r="A22" s="396">
        <v>18</v>
      </c>
      <c r="B22" s="397" t="s">
        <v>99</v>
      </c>
      <c r="C22" s="397" t="s">
        <v>100</v>
      </c>
      <c r="D22" s="398" t="s">
        <v>98</v>
      </c>
      <c r="E22" s="399">
        <f>IF(A22="","",VLOOKUP(A22,'100ｍ入力'!C$5:G$100,5,FALSE))</f>
        <v>18.21</v>
      </c>
      <c r="F22" s="400">
        <f>IF(E22="",0,VLOOKUP(ROUNDUP(E22,1),女子得点表!$B$5:$C$84,2))</f>
        <v>230</v>
      </c>
      <c r="G22" s="401">
        <f t="shared" si="8"/>
        <v>21</v>
      </c>
      <c r="H22" s="402">
        <f>IF($A22="","",VLOOKUP($A22,'1000m'!C$4:L$68,6,FALSE))</f>
        <v>4</v>
      </c>
      <c r="I22" s="443" t="s">
        <v>18</v>
      </c>
      <c r="J22" s="444">
        <f>IF($A22="","",VLOOKUP($A22,'1000m'!$C$4:$L$68,8,FALSE))</f>
        <v>10</v>
      </c>
      <c r="K22" s="443" t="s">
        <v>19</v>
      </c>
      <c r="L22" s="445">
        <f>IF($A22="","",VLOOKUP($A22,'1000m'!$C$4:$L$68,10,FALSE))</f>
        <v>13</v>
      </c>
      <c r="M22" s="400">
        <f>IF(H22="",0,VLOOKUP(AE22,女子得点表!$E$5:$F$205,2))</f>
        <v>435</v>
      </c>
      <c r="N22" s="446">
        <f>IF($A22="","",VLOOKUP($A22,'1000m'!$C$4:$N$68,12,FALSE))</f>
        <v>13</v>
      </c>
      <c r="O22" s="399">
        <f>IF(A22="","",幅跳び入力!Q21)</f>
        <v>2.0099999999999998</v>
      </c>
      <c r="P22" s="400">
        <f>IF(O22&lt;2,0,IF(O22="",0,VLOOKUP(O22,女子得点表!$H$5:$I$205,2)))</f>
        <v>5</v>
      </c>
      <c r="Q22" s="401">
        <f t="shared" si="1"/>
        <v>20</v>
      </c>
      <c r="R22" s="466">
        <f>IF(A22="","",ﾎﾞｰﾙ投げ入力!G23)</f>
        <v>13.19</v>
      </c>
      <c r="S22" s="400">
        <f>IF(R22="",0,VLOOKUP(R22,女子得点表!$K$5:$L$205,2))</f>
        <v>230</v>
      </c>
      <c r="T22" s="446">
        <f t="shared" si="2"/>
        <v>10</v>
      </c>
      <c r="U22" s="467">
        <f t="shared" si="3"/>
        <v>900</v>
      </c>
      <c r="V22" s="468">
        <f t="shared" si="4"/>
        <v>19</v>
      </c>
      <c r="W22" s="361"/>
      <c r="AE22" s="368">
        <f t="shared" si="5"/>
        <v>250.13</v>
      </c>
      <c r="AF22" s="278">
        <f t="shared" si="6"/>
        <v>250.2</v>
      </c>
      <c r="AG22" s="197" t="str">
        <f>IF(AA23="","DNS",RANK(AF22,$AA$5:$AA30,MIN($AA$5:$AA$13)))</f>
        <v>DNS</v>
      </c>
    </row>
    <row r="23" spans="1:33" s="291" customFormat="1" ht="18" customHeight="1">
      <c r="A23" s="396">
        <v>19</v>
      </c>
      <c r="B23" s="397" t="s">
        <v>101</v>
      </c>
      <c r="C23" s="397" t="s">
        <v>102</v>
      </c>
      <c r="D23" s="398" t="s">
        <v>98</v>
      </c>
      <c r="E23" s="399">
        <f>IF(A23="","",VLOOKUP(A23,'100ｍ入力'!C$5:G$100,5,FALSE))</f>
        <v>17.809999999999999</v>
      </c>
      <c r="F23" s="400">
        <f>IF(E23="",0,VLOOKUP(ROUNDUP(E23,1),女子得点表!$B$5:$C$84,2))</f>
        <v>270</v>
      </c>
      <c r="G23" s="401">
        <f t="shared" si="8"/>
        <v>18</v>
      </c>
      <c r="H23" s="402">
        <f>IF($A23="","",VLOOKUP($A23,'1000m'!C$4:L$68,6,FALSE))</f>
        <v>4</v>
      </c>
      <c r="I23" s="443" t="s">
        <v>18</v>
      </c>
      <c r="J23" s="444">
        <f>IF($A23="","",VLOOKUP($A23,'1000m'!$C$4:$L$68,8,FALSE))</f>
        <v>13</v>
      </c>
      <c r="K23" s="443" t="s">
        <v>19</v>
      </c>
      <c r="L23" s="445">
        <f>IF($A23="","",VLOOKUP($A23,'1000m'!$C$4:$L$68,10,FALSE))</f>
        <v>98</v>
      </c>
      <c r="M23" s="400">
        <f>IF(H23="",0,VLOOKUP(AE23,女子得点表!$E$5:$F$205,2))</f>
        <v>410</v>
      </c>
      <c r="N23" s="446">
        <f>IF($A23="","",VLOOKUP($A23,'1000m'!$C$4:$N$68,12,FALSE))</f>
        <v>18</v>
      </c>
      <c r="O23" s="399">
        <f>IF(A23="","",幅跳び入力!Q22)</f>
        <v>3.08</v>
      </c>
      <c r="P23" s="400">
        <f>IF(O23&lt;2,0,IF(O23="",0,VLOOKUP(O23,女子得点表!$H$5:$I$205,2)))</f>
        <v>420</v>
      </c>
      <c r="Q23" s="401">
        <f t="shared" si="1"/>
        <v>6</v>
      </c>
      <c r="R23" s="466">
        <f>IF(A23="","",ﾎﾞｰﾙ投げ入力!G24)</f>
        <v>10.47</v>
      </c>
      <c r="S23" s="400">
        <f>IF(R23="",0,VLOOKUP(R23,女子得点表!$K$5:$L$205,2))</f>
        <v>155</v>
      </c>
      <c r="T23" s="446">
        <f t="shared" si="2"/>
        <v>16</v>
      </c>
      <c r="U23" s="467">
        <f t="shared" si="3"/>
        <v>1255</v>
      </c>
      <c r="V23" s="468">
        <f t="shared" si="4"/>
        <v>13</v>
      </c>
      <c r="W23" s="361"/>
      <c r="AE23" s="368">
        <f t="shared" si="5"/>
        <v>253.98</v>
      </c>
      <c r="AF23" s="278">
        <f t="shared" si="6"/>
        <v>254</v>
      </c>
      <c r="AG23" s="197" t="str">
        <f>IF(AA24="","DNS",RANK(AF23,$AA$5:$AA31,MIN($AA$5:$AA$13)))</f>
        <v>DNS</v>
      </c>
    </row>
    <row r="24" spans="1:33" s="291" customFormat="1" ht="18" customHeight="1">
      <c r="A24" s="396">
        <v>20</v>
      </c>
      <c r="B24" s="403" t="s">
        <v>103</v>
      </c>
      <c r="C24" s="403" t="s">
        <v>104</v>
      </c>
      <c r="D24" s="398" t="s">
        <v>105</v>
      </c>
      <c r="E24" s="399">
        <f>IF(A24="","",VLOOKUP(A24,'100ｍ入力'!C$5:G$100,5,FALSE))</f>
        <v>16.57</v>
      </c>
      <c r="F24" s="400">
        <f>IF(E24="",0,VLOOKUP(ROUNDUP(E24,1),女子得点表!$B$5:$C$84,2))</f>
        <v>400</v>
      </c>
      <c r="G24" s="401">
        <f t="shared" si="8"/>
        <v>13</v>
      </c>
      <c r="H24" s="402"/>
      <c r="I24" s="443"/>
      <c r="J24" s="444"/>
      <c r="K24" s="443"/>
      <c r="L24" s="445"/>
      <c r="M24" s="400"/>
      <c r="N24" s="446"/>
      <c r="O24" s="399"/>
      <c r="P24" s="400"/>
      <c r="Q24" s="401"/>
      <c r="R24" s="466"/>
      <c r="S24" s="400"/>
      <c r="T24" s="446"/>
      <c r="U24" s="467">
        <f t="shared" si="3"/>
        <v>400</v>
      </c>
      <c r="V24" s="468">
        <f t="shared" si="4"/>
        <v>22</v>
      </c>
      <c r="W24" s="361"/>
      <c r="AE24" s="368">
        <f t="shared" si="5"/>
        <v>0</v>
      </c>
      <c r="AF24" s="278">
        <f t="shared" si="6"/>
        <v>0</v>
      </c>
      <c r="AG24" s="197" t="str">
        <f>IF(AA25="","DNS",RANK(AF24,$AA$5:$AA32,MIN($AA$5:$AA$13)))</f>
        <v>DNS</v>
      </c>
    </row>
    <row r="25" spans="1:33" s="291" customFormat="1" ht="18" customHeight="1">
      <c r="A25" s="396">
        <v>21</v>
      </c>
      <c r="B25" s="397" t="s">
        <v>106</v>
      </c>
      <c r="C25" s="397" t="s">
        <v>107</v>
      </c>
      <c r="D25" s="398" t="s">
        <v>105</v>
      </c>
      <c r="E25" s="399"/>
      <c r="F25" s="400"/>
      <c r="G25" s="401"/>
      <c r="H25" s="402"/>
      <c r="I25" s="443"/>
      <c r="J25" s="444"/>
      <c r="K25" s="443"/>
      <c r="L25" s="445"/>
      <c r="M25" s="400"/>
      <c r="N25" s="446"/>
      <c r="O25" s="399"/>
      <c r="P25" s="400"/>
      <c r="Q25" s="401"/>
      <c r="R25" s="466"/>
      <c r="S25" s="400"/>
      <c r="T25" s="446"/>
      <c r="U25" s="467"/>
      <c r="V25" s="468"/>
      <c r="W25" s="361"/>
      <c r="AE25" s="368">
        <f t="shared" si="5"/>
        <v>0</v>
      </c>
      <c r="AF25" s="278">
        <f t="shared" si="6"/>
        <v>0</v>
      </c>
      <c r="AG25" s="197" t="str">
        <f>IF(AA26="","DNS",RANK(AF25,$AA$5:$AA33,MIN($AA$5:$AA$13)))</f>
        <v>DNS</v>
      </c>
    </row>
    <row r="26" spans="1:33" s="291" customFormat="1" ht="18" customHeight="1">
      <c r="A26" s="396">
        <v>22</v>
      </c>
      <c r="B26" s="397" t="s">
        <v>108</v>
      </c>
      <c r="C26" s="397" t="s">
        <v>109</v>
      </c>
      <c r="D26" s="398" t="s">
        <v>105</v>
      </c>
      <c r="E26" s="399"/>
      <c r="F26" s="400"/>
      <c r="G26" s="401"/>
      <c r="H26" s="402"/>
      <c r="I26" s="443"/>
      <c r="J26" s="444"/>
      <c r="K26" s="443"/>
      <c r="L26" s="445"/>
      <c r="M26" s="400"/>
      <c r="N26" s="446"/>
      <c r="O26" s="399"/>
      <c r="P26" s="400"/>
      <c r="Q26" s="401"/>
      <c r="R26" s="466"/>
      <c r="S26" s="400"/>
      <c r="T26" s="446"/>
      <c r="U26" s="467"/>
      <c r="V26" s="468"/>
      <c r="W26" s="361"/>
      <c r="AE26" s="368">
        <f t="shared" si="5"/>
        <v>0</v>
      </c>
      <c r="AF26" s="278">
        <f t="shared" si="6"/>
        <v>0</v>
      </c>
      <c r="AG26" s="197" t="str">
        <f>IF(AA27="","DNS",RANK(AF26,$AA$5:$AA34,MIN($AA$5:$AA$13)))</f>
        <v>DNS</v>
      </c>
    </row>
    <row r="27" spans="1:33" s="291" customFormat="1" ht="18" customHeight="1">
      <c r="A27" s="396">
        <v>23</v>
      </c>
      <c r="B27" s="397" t="s">
        <v>110</v>
      </c>
      <c r="C27" s="397" t="s">
        <v>111</v>
      </c>
      <c r="D27" s="398" t="s">
        <v>112</v>
      </c>
      <c r="E27" s="399">
        <f>IF(A27="","",VLOOKUP(A27,'100ｍ入力'!C$5:G$100,5,FALSE))</f>
        <v>15.52</v>
      </c>
      <c r="F27" s="400">
        <f>IF(E27="",0,VLOOKUP(ROUNDUP(E27,1),女子得点表!$B$5:$C$84,2))</f>
        <v>545</v>
      </c>
      <c r="G27" s="401">
        <f t="shared" si="8"/>
        <v>4</v>
      </c>
      <c r="H27" s="402">
        <f>IF($A27="","",VLOOKUP($A27,'1000m'!C$4:L$68,6,FALSE))</f>
        <v>4</v>
      </c>
      <c r="I27" s="443" t="s">
        <v>18</v>
      </c>
      <c r="J27" s="444">
        <f>IF($A27="","",VLOOKUP($A27,'1000m'!$C$4:$L$68,8,FALSE))</f>
        <v>2</v>
      </c>
      <c r="K27" s="443" t="s">
        <v>19</v>
      </c>
      <c r="L27" s="445">
        <f>IF($A27="","",VLOOKUP($A27,'1000m'!$C$4:$L$68,10,FALSE))</f>
        <v>54</v>
      </c>
      <c r="M27" s="400">
        <f>IF(H27="",0,VLOOKUP(AE27,女子得点表!$E$5:$F$205,2))</f>
        <v>475</v>
      </c>
      <c r="N27" s="446">
        <f>IF($A27="","",VLOOKUP($A27,'1000m'!$C$4:$N$68,12,FALSE))</f>
        <v>11</v>
      </c>
      <c r="O27" s="399">
        <f>IF(A27="","",幅跳び入力!Q26)</f>
        <v>3.41</v>
      </c>
      <c r="P27" s="400">
        <f>IF(O27&lt;2,0,IF(O27="",0,VLOOKUP(O27,女子得点表!$H$5:$I$205,2)))</f>
        <v>520</v>
      </c>
      <c r="Q27" s="401">
        <f t="shared" si="1"/>
        <v>3</v>
      </c>
      <c r="R27" s="466">
        <f>IF(A27="","",ﾎﾞｰﾙ投げ入力!G28)</f>
        <v>9.27</v>
      </c>
      <c r="S27" s="400">
        <f>IF(R27="",0,VLOOKUP(R27,女子得点表!$K$5:$L$205,2))</f>
        <v>115</v>
      </c>
      <c r="T27" s="446">
        <f t="shared" si="2"/>
        <v>18</v>
      </c>
      <c r="U27" s="467">
        <f t="shared" si="3"/>
        <v>1655</v>
      </c>
      <c r="V27" s="468">
        <f t="shared" si="4"/>
        <v>7</v>
      </c>
      <c r="W27" s="361"/>
      <c r="AE27" s="368">
        <f t="shared" si="5"/>
        <v>242.54</v>
      </c>
      <c r="AF27" s="278">
        <f t="shared" si="6"/>
        <v>242.6</v>
      </c>
      <c r="AG27" s="197" t="str">
        <f>IF(AA28="","DNS",RANK(AF27,$AA$5:$AA35,MIN($AA$5:$AA$13)))</f>
        <v>DNS</v>
      </c>
    </row>
    <row r="28" spans="1:33" s="291" customFormat="1" ht="18" customHeight="1">
      <c r="A28" s="396">
        <v>24</v>
      </c>
      <c r="B28" s="397" t="s">
        <v>113</v>
      </c>
      <c r="C28" s="397" t="s">
        <v>114</v>
      </c>
      <c r="D28" s="398" t="s">
        <v>112</v>
      </c>
      <c r="E28" s="399">
        <f>IF(A28="","",VLOOKUP(A28,'100ｍ入力'!C$5:G$100,5,FALSE))</f>
        <v>16.38</v>
      </c>
      <c r="F28" s="400">
        <f>IF(E28="",0,VLOOKUP(ROUNDUP(E28,1),女子得点表!$B$5:$C$84,2))</f>
        <v>425</v>
      </c>
      <c r="G28" s="401">
        <f t="shared" si="8"/>
        <v>12</v>
      </c>
      <c r="H28" s="402">
        <f>IF($A28="","",VLOOKUP($A28,'1000m'!C$4:L$68,6,FALSE))</f>
        <v>4</v>
      </c>
      <c r="I28" s="443" t="s">
        <v>18</v>
      </c>
      <c r="J28" s="444">
        <f>IF($A28="","",VLOOKUP($A28,'1000m'!$C$4:$L$68,8,FALSE))</f>
        <v>16</v>
      </c>
      <c r="K28" s="443" t="s">
        <v>19</v>
      </c>
      <c r="L28" s="445">
        <f>IF($A28="","",VLOOKUP($A28,'1000m'!$C$4:$L$68,10,FALSE))</f>
        <v>10</v>
      </c>
      <c r="M28" s="400">
        <f>IF(H28="",0,VLOOKUP(AE28,女子得点表!$E$5:$F$205,2))</f>
        <v>400</v>
      </c>
      <c r="N28" s="446">
        <f>IF($A28="","",VLOOKUP($A28,'1000m'!$C$4:$N$68,12,FALSE))</f>
        <v>20</v>
      </c>
      <c r="O28" s="399">
        <f>IF(A28="","",幅跳び入力!Q27)</f>
        <v>2.89</v>
      </c>
      <c r="P28" s="400">
        <f>IF(O28&lt;2,0,IF(O28="",0,VLOOKUP(O28,女子得点表!$H$5:$I$205,2)))</f>
        <v>355</v>
      </c>
      <c r="Q28" s="401">
        <f t="shared" si="1"/>
        <v>8</v>
      </c>
      <c r="R28" s="466">
        <f>IF(A28="","",ﾎﾞｰﾙ投げ入力!G29)</f>
        <v>12.55</v>
      </c>
      <c r="S28" s="400">
        <f>IF(R28="",0,VLOOKUP(R28,女子得点表!$K$5:$L$205,2))</f>
        <v>215</v>
      </c>
      <c r="T28" s="446">
        <f t="shared" si="2"/>
        <v>12</v>
      </c>
      <c r="U28" s="467">
        <f t="shared" si="3"/>
        <v>1395</v>
      </c>
      <c r="V28" s="468">
        <f t="shared" si="4"/>
        <v>11</v>
      </c>
      <c r="W28" s="361"/>
      <c r="AE28" s="368">
        <f t="shared" si="5"/>
        <v>256.10000000000002</v>
      </c>
      <c r="AF28" s="278">
        <f t="shared" si="6"/>
        <v>256.10000000000002</v>
      </c>
      <c r="AG28" s="197" t="str">
        <f>IF(AA29="","DNS",RANK(AF28,$AA$5:$AA36,MIN($AA$5:$AA$13)))</f>
        <v>DNS</v>
      </c>
    </row>
    <row r="29" spans="1:33" s="291" customFormat="1" ht="18" customHeight="1">
      <c r="A29" s="396"/>
      <c r="B29" s="397"/>
      <c r="C29" s="397"/>
      <c r="D29" s="398"/>
      <c r="E29" s="399" t="str">
        <f>IF(A29="","",VLOOKUP(A29,'100ｍ入力'!C$5:G$100,5,FALSE))</f>
        <v/>
      </c>
      <c r="F29" s="400">
        <f>IF(E29="",0,VLOOKUP(ROUNDUP(E29,1),女子得点表!$B$5:$C$84,2))</f>
        <v>0</v>
      </c>
      <c r="G29" s="401" t="str">
        <f t="shared" si="8"/>
        <v>DNS</v>
      </c>
      <c r="H29" s="402" t="str">
        <f>IF($A29="","",VLOOKUP($A29,'1000m'!C$4:L$68,6,FALSE))</f>
        <v/>
      </c>
      <c r="I29" s="443" t="s">
        <v>18</v>
      </c>
      <c r="J29" s="444" t="str">
        <f>IF($A29="","",VLOOKUP($A29,'1000m'!$C$4:$L$68,8,FALSE))</f>
        <v/>
      </c>
      <c r="K29" s="443" t="s">
        <v>19</v>
      </c>
      <c r="L29" s="445" t="str">
        <f>IF($A29="","",VLOOKUP($A29,'1000m'!$C$4:$L$68,10,FALSE))</f>
        <v/>
      </c>
      <c r="M29" s="400">
        <f>IF(H29="",0,VLOOKUP(AE29,女子得点表!$E$5:$F$205,2))</f>
        <v>0</v>
      </c>
      <c r="N29" s="446" t="str">
        <f>IF($A29="","",VLOOKUP($A29,'1000m'!$C$4:$N$68,12,FALSE))</f>
        <v/>
      </c>
      <c r="O29" s="399" t="str">
        <f>IF(A29="","",幅跳び入力!Q28)</f>
        <v/>
      </c>
      <c r="P29" s="400">
        <f>IF(O29&lt;2,0,IF(O29="",0,VLOOKUP(O29,女子得点表!$H$5:$I$205,2)))</f>
        <v>0</v>
      </c>
      <c r="Q29" s="401" t="str">
        <f t="shared" si="1"/>
        <v>DNS</v>
      </c>
      <c r="R29" s="466" t="str">
        <f>IF(A29="","",ﾎﾞｰﾙ投げ入力!G30)</f>
        <v/>
      </c>
      <c r="S29" s="400">
        <f>IF(R29="",0,VLOOKUP(R29,女子得点表!$K$5:$L$205,2))</f>
        <v>0</v>
      </c>
      <c r="T29" s="446" t="str">
        <f t="shared" si="2"/>
        <v>DNS</v>
      </c>
      <c r="U29" s="467" t="str">
        <f t="shared" si="3"/>
        <v/>
      </c>
      <c r="V29" s="468" t="str">
        <f t="shared" si="4"/>
        <v/>
      </c>
      <c r="W29" s="361"/>
      <c r="AE29" s="368" t="e">
        <f t="shared" si="5"/>
        <v>#VALUE!</v>
      </c>
      <c r="AF29" s="278" t="e">
        <f t="shared" si="6"/>
        <v>#VALUE!</v>
      </c>
      <c r="AG29" s="197" t="str">
        <f>IF(AA30="","DNS",RANK(AF29,$AA$5:$AA37,MIN($AA$5:$AA$13)))</f>
        <v>DNS</v>
      </c>
    </row>
    <row r="30" spans="1:33" s="291" customFormat="1" ht="18" customHeight="1">
      <c r="A30" s="396"/>
      <c r="B30" s="397"/>
      <c r="C30" s="397"/>
      <c r="D30" s="398"/>
      <c r="E30" s="399" t="str">
        <f>IF(A30="","",VLOOKUP(A30,'100ｍ入力'!C$5:G$100,5,FALSE))</f>
        <v/>
      </c>
      <c r="F30" s="400">
        <f>IF(E30="",0,VLOOKUP(ROUNDUP(E30,1),女子得点表!$B$5:$C$84,2))</f>
        <v>0</v>
      </c>
      <c r="G30" s="401" t="str">
        <f t="shared" si="8"/>
        <v>DNS</v>
      </c>
      <c r="H30" s="402" t="str">
        <f>IF($A30="","",VLOOKUP($A30,'1000m'!C$4:L$68,6,FALSE))</f>
        <v/>
      </c>
      <c r="I30" s="443" t="s">
        <v>18</v>
      </c>
      <c r="J30" s="444" t="str">
        <f>IF($A30="","",VLOOKUP($A30,'1000m'!$C$4:$L$68,8,FALSE))</f>
        <v/>
      </c>
      <c r="K30" s="443" t="s">
        <v>19</v>
      </c>
      <c r="L30" s="445" t="str">
        <f>IF($A30="","",VLOOKUP($A30,'1000m'!$C$4:$L$68,10,FALSE))</f>
        <v/>
      </c>
      <c r="M30" s="400">
        <f>IF(H30="",0,VLOOKUP(AE30,女子得点表!$E$5:$F$205,2))</f>
        <v>0</v>
      </c>
      <c r="N30" s="446" t="str">
        <f>IF($A30="","",VLOOKUP($A30,'1000m'!$C$4:$N$68,12,FALSE))</f>
        <v/>
      </c>
      <c r="O30" s="399" t="str">
        <f>IF(A30="","",幅跳び入力!Q29)</f>
        <v/>
      </c>
      <c r="P30" s="400">
        <f>IF(O30&lt;2,0,IF(O30="",0,VLOOKUP(O30,女子得点表!$H$5:$I$205,2)))</f>
        <v>0</v>
      </c>
      <c r="Q30" s="401" t="str">
        <f t="shared" si="1"/>
        <v>DNS</v>
      </c>
      <c r="R30" s="466" t="str">
        <f>IF(A30="","",ﾎﾞｰﾙ投げ入力!G31)</f>
        <v/>
      </c>
      <c r="S30" s="400">
        <f>IF(R30="",0,VLOOKUP(R30,女子得点表!$K$5:$L$205,2))</f>
        <v>0</v>
      </c>
      <c r="T30" s="446" t="str">
        <f t="shared" si="2"/>
        <v>DNS</v>
      </c>
      <c r="U30" s="467" t="str">
        <f t="shared" si="3"/>
        <v/>
      </c>
      <c r="V30" s="468" t="str">
        <f t="shared" si="4"/>
        <v/>
      </c>
      <c r="W30" s="361"/>
      <c r="AE30" s="368" t="e">
        <f t="shared" si="5"/>
        <v>#VALUE!</v>
      </c>
      <c r="AF30" s="278" t="e">
        <f t="shared" si="6"/>
        <v>#VALUE!</v>
      </c>
      <c r="AG30" s="197" t="str">
        <f>IF(AA31="","DNS",RANK(AF30,$AA$5:$AA38,MIN($AA$5:$AA$13)))</f>
        <v>DNS</v>
      </c>
    </row>
    <row r="31" spans="1:33" s="290" customFormat="1" ht="18" customHeight="1">
      <c r="A31" s="396"/>
      <c r="B31" s="397"/>
      <c r="C31" s="397"/>
      <c r="D31" s="398"/>
      <c r="E31" s="399" t="str">
        <f>IF(A31="","",VLOOKUP(A31,'100ｍ入力'!C$5:G$100,5,FALSE))</f>
        <v/>
      </c>
      <c r="F31" s="400">
        <f>IF(E31="",0,VLOOKUP(ROUNDUP(E31,1),女子得点表!$B$5:$C$84,2))</f>
        <v>0</v>
      </c>
      <c r="G31" s="401" t="str">
        <f t="shared" si="8"/>
        <v>DNS</v>
      </c>
      <c r="H31" s="402" t="str">
        <f>IF($A31="","",VLOOKUP($A31,'1000m'!C$4:L$68,6,FALSE))</f>
        <v/>
      </c>
      <c r="I31" s="443" t="s">
        <v>18</v>
      </c>
      <c r="J31" s="444" t="str">
        <f>IF($A31="","",VLOOKUP($A31,'1000m'!$C$4:$L$68,8,FALSE))</f>
        <v/>
      </c>
      <c r="K31" s="443" t="s">
        <v>19</v>
      </c>
      <c r="L31" s="445" t="str">
        <f>IF($A31="","",VLOOKUP($A31,'1000m'!$C$4:$L$68,10,FALSE))</f>
        <v/>
      </c>
      <c r="M31" s="400">
        <f>IF(H31="",0,VLOOKUP(AE31,女子得点表!$E$5:$F$205,2))</f>
        <v>0</v>
      </c>
      <c r="N31" s="446" t="str">
        <f>IF($A31="","",VLOOKUP($A31,'1000m'!$C$4:$N$68,12,FALSE))</f>
        <v/>
      </c>
      <c r="O31" s="399" t="str">
        <f>IF(A31="","",幅跳び入力!Q30)</f>
        <v/>
      </c>
      <c r="P31" s="400">
        <f>IF(O31&lt;2,0,IF(O31="",0,VLOOKUP(O31,女子得点表!$H$5:$I$205,2)))</f>
        <v>0</v>
      </c>
      <c r="Q31" s="401" t="str">
        <f t="shared" si="1"/>
        <v>DNS</v>
      </c>
      <c r="R31" s="466" t="str">
        <f>IF(A31="","",ﾎﾞｰﾙ投げ入力!G32)</f>
        <v/>
      </c>
      <c r="S31" s="400">
        <f>IF(R31="",0,VLOOKUP(R31,女子得点表!$K$5:$L$205,2))</f>
        <v>0</v>
      </c>
      <c r="T31" s="446" t="str">
        <f t="shared" si="2"/>
        <v>DNS</v>
      </c>
      <c r="U31" s="467" t="str">
        <f t="shared" si="3"/>
        <v/>
      </c>
      <c r="V31" s="468" t="str">
        <f t="shared" si="4"/>
        <v/>
      </c>
      <c r="W31" s="359"/>
      <c r="AE31" s="368" t="e">
        <f t="shared" si="5"/>
        <v>#VALUE!</v>
      </c>
      <c r="AF31" s="278" t="e">
        <f t="shared" si="6"/>
        <v>#VALUE!</v>
      </c>
      <c r="AG31" s="369" t="str">
        <f>IF(AA32="","DNS",RANK(AF31,$AA$5:$AA39,MIN($AA$5:$AA$13)))</f>
        <v>DNS</v>
      </c>
    </row>
    <row r="32" spans="1:33" s="291" customFormat="1" ht="18" customHeight="1">
      <c r="A32" s="396"/>
      <c r="B32" s="397"/>
      <c r="C32" s="397"/>
      <c r="D32" s="398"/>
      <c r="E32" s="399" t="str">
        <f>IF(A32="","",VLOOKUP(A32,'100ｍ入力'!C$5:G$100,5,FALSE))</f>
        <v/>
      </c>
      <c r="F32" s="400">
        <f>IF(E32="",0,VLOOKUP(ROUNDUP(E32,1),女子得点表!$B$5:$C$84,2))</f>
        <v>0</v>
      </c>
      <c r="G32" s="401" t="str">
        <f t="shared" si="8"/>
        <v>DNS</v>
      </c>
      <c r="H32" s="402" t="str">
        <f>IF($A32="","",VLOOKUP($A32,'1000m'!C$4:L$68,6,FALSE))</f>
        <v/>
      </c>
      <c r="I32" s="443" t="s">
        <v>18</v>
      </c>
      <c r="J32" s="444" t="str">
        <f>IF($A32="","",VLOOKUP($A32,'1000m'!$C$4:$L$68,8,FALSE))</f>
        <v/>
      </c>
      <c r="K32" s="443" t="s">
        <v>19</v>
      </c>
      <c r="L32" s="445" t="str">
        <f>IF($A32="","",VLOOKUP($A32,'1000m'!$C$4:$L$68,10,FALSE))</f>
        <v/>
      </c>
      <c r="M32" s="400">
        <f>IF(H32="",0,VLOOKUP(AE32,女子得点表!$E$5:$F$205,2))</f>
        <v>0</v>
      </c>
      <c r="N32" s="446" t="str">
        <f>IF($A32="","",VLOOKUP($A32,'1000m'!$C$4:$N$68,12,FALSE))</f>
        <v/>
      </c>
      <c r="O32" s="399" t="str">
        <f>IF(A32="","",幅跳び入力!Q31)</f>
        <v/>
      </c>
      <c r="P32" s="400">
        <f>IF(O32&lt;2,0,IF(O32="",0,VLOOKUP(O32,女子得点表!$H$5:$I$205,2)))</f>
        <v>0</v>
      </c>
      <c r="Q32" s="401" t="str">
        <f t="shared" si="1"/>
        <v>DNS</v>
      </c>
      <c r="R32" s="466" t="str">
        <f>IF(A32="","",ﾎﾞｰﾙ投げ入力!G33)</f>
        <v/>
      </c>
      <c r="S32" s="400">
        <f>IF(R32="",0,VLOOKUP(R32,女子得点表!$K$5:$L$205,2))</f>
        <v>0</v>
      </c>
      <c r="T32" s="446" t="str">
        <f t="shared" si="2"/>
        <v>DNS</v>
      </c>
      <c r="U32" s="467" t="str">
        <f t="shared" si="3"/>
        <v/>
      </c>
      <c r="V32" s="468" t="str">
        <f t="shared" si="4"/>
        <v/>
      </c>
      <c r="W32" s="361"/>
      <c r="AE32" s="368" t="e">
        <f t="shared" si="5"/>
        <v>#VALUE!</v>
      </c>
      <c r="AF32" s="278" t="e">
        <f t="shared" si="6"/>
        <v>#VALUE!</v>
      </c>
      <c r="AG32" s="197" t="str">
        <f>IF(AA33="","DNS",RANK(AF32,$AA$5:$AA40,MIN($AA$5:$AA$13)))</f>
        <v>DNS</v>
      </c>
    </row>
    <row r="33" spans="1:33" s="291" customFormat="1" ht="18" customHeight="1">
      <c r="A33" s="396"/>
      <c r="B33" s="397"/>
      <c r="C33" s="397"/>
      <c r="D33" s="398"/>
      <c r="E33" s="399" t="str">
        <f>IF(A33="","",VLOOKUP(A33,'100ｍ入力'!C$5:G$100,5,FALSE))</f>
        <v/>
      </c>
      <c r="F33" s="400">
        <f>IF(E33="",0,VLOOKUP(ROUNDUP(E33,1),女子得点表!$B$5:$C$84,2))</f>
        <v>0</v>
      </c>
      <c r="G33" s="401" t="str">
        <f t="shared" si="8"/>
        <v>DNS</v>
      </c>
      <c r="H33" s="402" t="str">
        <f>IF($A33="","",VLOOKUP($A33,'1000m'!C$4:L$68,6,FALSE))</f>
        <v/>
      </c>
      <c r="I33" s="443" t="s">
        <v>18</v>
      </c>
      <c r="J33" s="444" t="str">
        <f>IF($A33="","",VLOOKUP($A33,'1000m'!$C$4:$L$68,8,FALSE))</f>
        <v/>
      </c>
      <c r="K33" s="443" t="s">
        <v>19</v>
      </c>
      <c r="L33" s="445" t="str">
        <f>IF($A33="","",VLOOKUP($A33,'1000m'!$C$4:$L$68,10,FALSE))</f>
        <v/>
      </c>
      <c r="M33" s="400">
        <f>IF(H33="",0,VLOOKUP(AE33,女子得点表!$E$5:$F$205,2))</f>
        <v>0</v>
      </c>
      <c r="N33" s="446" t="str">
        <f>IF($A33="","",VLOOKUP($A33,'1000m'!$C$4:$N$68,12,FALSE))</f>
        <v/>
      </c>
      <c r="O33" s="399" t="str">
        <f>IF(A33="","",幅跳び入力!Q32)</f>
        <v/>
      </c>
      <c r="P33" s="400">
        <f>IF(O33&lt;2,0,IF(O33="",0,VLOOKUP(O33,女子得点表!$H$5:$I$205,2)))</f>
        <v>0</v>
      </c>
      <c r="Q33" s="401" t="str">
        <f t="shared" si="1"/>
        <v>DNS</v>
      </c>
      <c r="R33" s="466" t="str">
        <f>IF(A33="","",ﾎﾞｰﾙ投げ入力!G34)</f>
        <v/>
      </c>
      <c r="S33" s="400">
        <f>IF(R33="",0,VLOOKUP(R33,女子得点表!$K$5:$L$205,2))</f>
        <v>0</v>
      </c>
      <c r="T33" s="446" t="str">
        <f t="shared" si="2"/>
        <v>DNS</v>
      </c>
      <c r="U33" s="467" t="str">
        <f t="shared" si="3"/>
        <v/>
      </c>
      <c r="V33" s="468" t="str">
        <f t="shared" si="4"/>
        <v/>
      </c>
      <c r="W33" s="361"/>
      <c r="AE33" s="368" t="e">
        <f t="shared" si="5"/>
        <v>#VALUE!</v>
      </c>
      <c r="AF33" s="278" t="e">
        <f t="shared" si="6"/>
        <v>#VALUE!</v>
      </c>
      <c r="AG33" s="197" t="str">
        <f>IF(AA34="","DNS",RANK(AF33,$AA$5:$AA41,MIN($AA$5:$AA$13)))</f>
        <v>DNS</v>
      </c>
    </row>
    <row r="34" spans="1:33" s="291" customFormat="1" ht="18" customHeight="1">
      <c r="A34" s="396"/>
      <c r="B34" s="397"/>
      <c r="C34" s="397"/>
      <c r="D34" s="398"/>
      <c r="E34" s="399" t="str">
        <f>IF(A34="","",VLOOKUP(A34,'100ｍ入力'!C$5:G$100,5,FALSE))</f>
        <v/>
      </c>
      <c r="F34" s="400">
        <f>IF(E34="",0,VLOOKUP(ROUNDUP(E34,1),女子得点表!$B$5:$C$84,2))</f>
        <v>0</v>
      </c>
      <c r="G34" s="401" t="str">
        <f t="shared" si="8"/>
        <v>DNS</v>
      </c>
      <c r="H34" s="402" t="str">
        <f>IF($A34="","",VLOOKUP($A34,'1000m'!C$4:L$68,6,FALSE))</f>
        <v/>
      </c>
      <c r="I34" s="443" t="s">
        <v>18</v>
      </c>
      <c r="J34" s="444" t="str">
        <f>IF($A34="","",VLOOKUP($A34,'1000m'!$C$4:$L$68,8,FALSE))</f>
        <v/>
      </c>
      <c r="K34" s="443" t="s">
        <v>19</v>
      </c>
      <c r="L34" s="445" t="str">
        <f>IF($A34="","",VLOOKUP($A34,'1000m'!$C$4:$L$68,10,FALSE))</f>
        <v/>
      </c>
      <c r="M34" s="400">
        <f>IF(H34="",0,VLOOKUP(AE34,女子得点表!$E$5:$F$205,2))</f>
        <v>0</v>
      </c>
      <c r="N34" s="446" t="str">
        <f>IF($A34="","",VLOOKUP($A34,'1000m'!$C$4:$N$68,12,FALSE))</f>
        <v/>
      </c>
      <c r="O34" s="399" t="str">
        <f>IF(A34="","",幅跳び入力!Q33)</f>
        <v/>
      </c>
      <c r="P34" s="400">
        <f>IF(O34&lt;2,0,IF(O34="",0,VLOOKUP(O34,女子得点表!$H$5:$I$205,2)))</f>
        <v>0</v>
      </c>
      <c r="Q34" s="401" t="str">
        <f t="shared" si="1"/>
        <v>DNS</v>
      </c>
      <c r="R34" s="466" t="str">
        <f>IF(A34="","",ﾎﾞｰﾙ投げ入力!G35)</f>
        <v/>
      </c>
      <c r="S34" s="400">
        <f>IF(R34="",0,VLOOKUP(R34,女子得点表!$K$5:$L$205,2))</f>
        <v>0</v>
      </c>
      <c r="T34" s="446" t="str">
        <f t="shared" si="2"/>
        <v>DNS</v>
      </c>
      <c r="U34" s="467" t="str">
        <f t="shared" si="3"/>
        <v/>
      </c>
      <c r="V34" s="468" t="str">
        <f t="shared" si="4"/>
        <v/>
      </c>
      <c r="W34" s="361"/>
      <c r="AE34" s="368" t="e">
        <f t="shared" si="5"/>
        <v>#VALUE!</v>
      </c>
      <c r="AF34" s="278" t="e">
        <f t="shared" si="6"/>
        <v>#VALUE!</v>
      </c>
      <c r="AG34" s="197" t="str">
        <f>IF(AA35="","DNS",RANK(AF34,$AA$5:$AA42,MIN($AA$5:$AA$13)))</f>
        <v>DNS</v>
      </c>
    </row>
    <row r="35" spans="1:33" s="291" customFormat="1" ht="18" customHeight="1">
      <c r="A35" s="396"/>
      <c r="B35" s="397"/>
      <c r="C35" s="397"/>
      <c r="D35" s="398"/>
      <c r="E35" s="399" t="str">
        <f>IF(A35="","",VLOOKUP(A35,'100ｍ入力'!C$5:G$100,5,FALSE))</f>
        <v/>
      </c>
      <c r="F35" s="400">
        <f>IF(E35="",0,VLOOKUP(ROUNDUP(E35,1),女子得点表!$B$5:$C$84,2))</f>
        <v>0</v>
      </c>
      <c r="G35" s="401" t="str">
        <f t="shared" si="8"/>
        <v>DNS</v>
      </c>
      <c r="H35" s="402" t="str">
        <f>IF($A35="","",VLOOKUP($A35,'1000m'!C$4:L$68,6,FALSE))</f>
        <v/>
      </c>
      <c r="I35" s="443" t="s">
        <v>18</v>
      </c>
      <c r="J35" s="444" t="str">
        <f>IF($A35="","",VLOOKUP($A35,'1000m'!$C$4:$L$68,8,FALSE))</f>
        <v/>
      </c>
      <c r="K35" s="443" t="s">
        <v>19</v>
      </c>
      <c r="L35" s="445" t="str">
        <f>IF($A35="","",VLOOKUP($A35,'1000m'!$C$4:$L$68,10,FALSE))</f>
        <v/>
      </c>
      <c r="M35" s="400">
        <f>IF(H35="",0,VLOOKUP(AE35,女子得点表!$E$5:$F$205,2))</f>
        <v>0</v>
      </c>
      <c r="N35" s="446" t="str">
        <f>IF($A35="","",VLOOKUP($A35,'1000m'!$C$4:$N$68,12,FALSE))</f>
        <v/>
      </c>
      <c r="O35" s="399" t="str">
        <f>IF(A35="","",幅跳び入力!Q34)</f>
        <v/>
      </c>
      <c r="P35" s="400">
        <f>IF(O35&lt;2,0,IF(O35="",0,VLOOKUP(O35,女子得点表!$H$5:$I$205,2)))</f>
        <v>0</v>
      </c>
      <c r="Q35" s="401" t="str">
        <f t="shared" si="1"/>
        <v>DNS</v>
      </c>
      <c r="R35" s="466" t="str">
        <f>IF(A35="","",ﾎﾞｰﾙ投げ入力!G36)</f>
        <v/>
      </c>
      <c r="S35" s="400">
        <f>IF(R35="",0,VLOOKUP(R35,女子得点表!$K$5:$L$205,2))</f>
        <v>0</v>
      </c>
      <c r="T35" s="446" t="str">
        <f t="shared" si="2"/>
        <v>DNS</v>
      </c>
      <c r="U35" s="467" t="str">
        <f t="shared" si="3"/>
        <v/>
      </c>
      <c r="V35" s="468" t="str">
        <f t="shared" si="4"/>
        <v/>
      </c>
      <c r="W35" s="361"/>
      <c r="AE35" s="368" t="e">
        <f t="shared" si="5"/>
        <v>#VALUE!</v>
      </c>
      <c r="AF35" s="278" t="e">
        <f t="shared" si="6"/>
        <v>#VALUE!</v>
      </c>
      <c r="AG35" s="197" t="str">
        <f>IF(AA36="","DNS",RANK(AF35,$AA$5:$AA43,MIN($AA$5:$AA$13)))</f>
        <v>DNS</v>
      </c>
    </row>
    <row r="36" spans="1:33" s="290" customFormat="1" ht="18" customHeight="1">
      <c r="A36" s="396"/>
      <c r="B36" s="397"/>
      <c r="C36" s="397"/>
      <c r="D36" s="398"/>
      <c r="E36" s="399" t="str">
        <f>IF(A36="","",VLOOKUP(A36,'100ｍ入力'!C$5:G$100,5,FALSE))</f>
        <v/>
      </c>
      <c r="F36" s="400">
        <f>IF(E36="",0,VLOOKUP(ROUNDUP(E36,1),女子得点表!$B$5:$C$84,2))</f>
        <v>0</v>
      </c>
      <c r="G36" s="401" t="str">
        <f t="shared" si="8"/>
        <v>DNS</v>
      </c>
      <c r="H36" s="402" t="str">
        <f>IF($A36="","",VLOOKUP($A36,'1000m'!C$4:L$68,6,FALSE))</f>
        <v/>
      </c>
      <c r="I36" s="443" t="s">
        <v>18</v>
      </c>
      <c r="J36" s="444" t="str">
        <f>IF($A36="","",VLOOKUP($A36,'1000m'!$C$4:$L$68,8,FALSE))</f>
        <v/>
      </c>
      <c r="K36" s="443" t="s">
        <v>19</v>
      </c>
      <c r="L36" s="445" t="str">
        <f>IF($A36="","",VLOOKUP($A36,'1000m'!$C$4:$L$68,10,FALSE))</f>
        <v/>
      </c>
      <c r="M36" s="400">
        <f>IF(H36="",0,VLOOKUP(AE36,女子得点表!$E$5:$F$205,2))</f>
        <v>0</v>
      </c>
      <c r="N36" s="446" t="str">
        <f>IF($A36="","",VLOOKUP($A36,'1000m'!$C$4:$N$68,12,FALSE))</f>
        <v/>
      </c>
      <c r="O36" s="399" t="str">
        <f>IF(A36="","",幅跳び入力!Q35)</f>
        <v/>
      </c>
      <c r="P36" s="400">
        <f>IF(O36&lt;2,0,IF(O36="",0,VLOOKUP(O36,女子得点表!$H$5:$I$205,2)))</f>
        <v>0</v>
      </c>
      <c r="Q36" s="401" t="str">
        <f t="shared" si="1"/>
        <v>DNS</v>
      </c>
      <c r="R36" s="466" t="str">
        <f>IF(A36="","",ﾎﾞｰﾙ投げ入力!G37)</f>
        <v/>
      </c>
      <c r="S36" s="400">
        <f>IF(R36="",0,VLOOKUP(R36,女子得点表!$K$5:$L$205,2))</f>
        <v>0</v>
      </c>
      <c r="T36" s="446" t="str">
        <f t="shared" si="2"/>
        <v>DNS</v>
      </c>
      <c r="U36" s="467" t="str">
        <f t="shared" si="3"/>
        <v/>
      </c>
      <c r="V36" s="468" t="str">
        <f t="shared" si="4"/>
        <v/>
      </c>
      <c r="W36" s="361"/>
      <c r="AE36" s="368" t="e">
        <f t="shared" si="5"/>
        <v>#VALUE!</v>
      </c>
      <c r="AF36" s="278" t="e">
        <f t="shared" si="6"/>
        <v>#VALUE!</v>
      </c>
      <c r="AG36" s="369" t="str">
        <f>IF(AA37="","DNS",RANK(AF36,$AA$5:$AA44,MIN($AA$5:$AA$13)))</f>
        <v>DNS</v>
      </c>
    </row>
    <row r="37" spans="1:33" s="291" customFormat="1" ht="18" customHeight="1">
      <c r="A37" s="396"/>
      <c r="B37" s="397"/>
      <c r="C37" s="397"/>
      <c r="D37" s="398"/>
      <c r="E37" s="399" t="str">
        <f>IF(A37="","",VLOOKUP(A37,'100ｍ入力'!C$5:G$100,5,FALSE))</f>
        <v/>
      </c>
      <c r="F37" s="400">
        <f>IF(E37="",0,VLOOKUP(ROUNDUP(E37,1),女子得点表!$B$5:$C$84,2))</f>
        <v>0</v>
      </c>
      <c r="G37" s="401" t="str">
        <f t="shared" si="8"/>
        <v>DNS</v>
      </c>
      <c r="H37" s="402" t="str">
        <f>IF($A37="","",VLOOKUP($A37,'1000m'!C$4:L$68,6,FALSE))</f>
        <v/>
      </c>
      <c r="I37" s="443" t="s">
        <v>18</v>
      </c>
      <c r="J37" s="444" t="str">
        <f>IF($A37="","",VLOOKUP($A37,'1000m'!$C$4:$L$68,8,FALSE))</f>
        <v/>
      </c>
      <c r="K37" s="443" t="s">
        <v>19</v>
      </c>
      <c r="L37" s="445" t="str">
        <f>IF($A37="","",VLOOKUP($A37,'1000m'!$C$4:$L$68,10,FALSE))</f>
        <v/>
      </c>
      <c r="M37" s="400">
        <f>IF(H37="",0,VLOOKUP(AE37,女子得点表!$E$5:$F$205,2))</f>
        <v>0</v>
      </c>
      <c r="N37" s="446" t="str">
        <f>IF($A37="","",VLOOKUP($A37,'1000m'!$C$4:$N$68,12,FALSE))</f>
        <v/>
      </c>
      <c r="O37" s="399" t="str">
        <f>IF(A37="","",幅跳び入力!Q36)</f>
        <v/>
      </c>
      <c r="P37" s="400">
        <f>IF(O37&lt;2,0,IF(O37="",0,VLOOKUP(O37,女子得点表!$H$5:$I$205,2)))</f>
        <v>0</v>
      </c>
      <c r="Q37" s="401" t="str">
        <f t="shared" si="1"/>
        <v>DNS</v>
      </c>
      <c r="R37" s="466" t="str">
        <f>IF(A37="","",ﾎﾞｰﾙ投げ入力!G38)</f>
        <v/>
      </c>
      <c r="S37" s="400">
        <f>IF(R37="",0,VLOOKUP(R37,女子得点表!$K$5:$L$205,2))</f>
        <v>0</v>
      </c>
      <c r="T37" s="446" t="str">
        <f t="shared" si="2"/>
        <v>DNS</v>
      </c>
      <c r="U37" s="467" t="str">
        <f t="shared" si="3"/>
        <v/>
      </c>
      <c r="V37" s="468" t="str">
        <f t="shared" si="4"/>
        <v/>
      </c>
      <c r="W37" s="361"/>
      <c r="AE37" s="368" t="e">
        <f t="shared" si="5"/>
        <v>#VALUE!</v>
      </c>
      <c r="AF37" s="278" t="e">
        <f t="shared" si="6"/>
        <v>#VALUE!</v>
      </c>
      <c r="AG37" s="197" t="str">
        <f>IF(AA38="","DNS",RANK(AF37,$AA$5:$AA45,MIN($AA$5:$AA$13)))</f>
        <v>DNS</v>
      </c>
    </row>
    <row r="38" spans="1:33" s="290" customFormat="1" ht="18" customHeight="1">
      <c r="A38" s="396"/>
      <c r="B38" s="397"/>
      <c r="C38" s="397"/>
      <c r="D38" s="398"/>
      <c r="E38" s="399" t="str">
        <f>IF(A38="","",VLOOKUP(A38,'100ｍ入力'!C$5:G$100,5,FALSE))</f>
        <v/>
      </c>
      <c r="F38" s="400">
        <f>IF(E38="",0,VLOOKUP(ROUNDUP(E38,1),女子得点表!$B$5:$C$84,2))</f>
        <v>0</v>
      </c>
      <c r="G38" s="401" t="str">
        <f t="shared" si="8"/>
        <v>DNS</v>
      </c>
      <c r="H38" s="402" t="str">
        <f>IF($A38="","",VLOOKUP($A38,'1000m'!C$4:L$68,6,FALSE))</f>
        <v/>
      </c>
      <c r="I38" s="443" t="s">
        <v>18</v>
      </c>
      <c r="J38" s="444" t="str">
        <f>IF($A38="","",VLOOKUP($A38,'1000m'!$C$4:$L$68,8,FALSE))</f>
        <v/>
      </c>
      <c r="K38" s="443" t="s">
        <v>19</v>
      </c>
      <c r="L38" s="445" t="str">
        <f>IF($A38="","",VLOOKUP($A38,'1000m'!$C$4:$L$68,10,FALSE))</f>
        <v/>
      </c>
      <c r="M38" s="400">
        <f>IF(H38="",0,VLOOKUP(AE38,女子得点表!$E$5:$F$205,2))</f>
        <v>0</v>
      </c>
      <c r="N38" s="446" t="str">
        <f>IF($A38="","",VLOOKUP($A38,'1000m'!$C$4:$N$68,12,FALSE))</f>
        <v/>
      </c>
      <c r="O38" s="399" t="str">
        <f>IF(A38="","",幅跳び入力!Q37)</f>
        <v/>
      </c>
      <c r="P38" s="400">
        <f>IF(O38&lt;2,0,IF(O38="",0,VLOOKUP(O38,女子得点表!$H$5:$I$205,2)))</f>
        <v>0</v>
      </c>
      <c r="Q38" s="401" t="str">
        <f t="shared" si="1"/>
        <v>DNS</v>
      </c>
      <c r="R38" s="466" t="str">
        <f>IF(A38="","",ﾎﾞｰﾙ投げ入力!G39)</f>
        <v/>
      </c>
      <c r="S38" s="400">
        <f>IF(R38="",0,VLOOKUP(R38,女子得点表!$K$5:$L$205,2))</f>
        <v>0</v>
      </c>
      <c r="T38" s="446" t="str">
        <f t="shared" si="2"/>
        <v>DNS</v>
      </c>
      <c r="U38" s="467" t="str">
        <f t="shared" si="3"/>
        <v/>
      </c>
      <c r="V38" s="468" t="str">
        <f t="shared" si="4"/>
        <v/>
      </c>
      <c r="W38" s="361"/>
      <c r="AE38" s="368" t="e">
        <f t="shared" si="5"/>
        <v>#VALUE!</v>
      </c>
      <c r="AF38" s="278" t="e">
        <f t="shared" si="6"/>
        <v>#VALUE!</v>
      </c>
      <c r="AG38" s="369" t="str">
        <f>IF(AA39="","DNS",RANK(AF38,$AA$5:$AA46,MIN($AA$5:$AA$13)))</f>
        <v>DNS</v>
      </c>
    </row>
    <row r="39" spans="1:33" s="290" customFormat="1" ht="18" customHeight="1">
      <c r="A39" s="396"/>
      <c r="B39" s="397"/>
      <c r="C39" s="397"/>
      <c r="D39" s="398"/>
      <c r="E39" s="399" t="str">
        <f>IF(A39="","",VLOOKUP(A39,'100ｍ入力'!C$5:G$100,5,FALSE))</f>
        <v/>
      </c>
      <c r="F39" s="400">
        <f>IF(E39="",0,VLOOKUP(ROUNDUP(E39,1),女子得点表!$B$5:$C$84,2))</f>
        <v>0</v>
      </c>
      <c r="G39" s="401" t="str">
        <f t="shared" si="8"/>
        <v>DNS</v>
      </c>
      <c r="H39" s="402" t="str">
        <f>IF($A39="","",VLOOKUP($A39,'1000m'!C$4:L$68,6,FALSE))</f>
        <v/>
      </c>
      <c r="I39" s="443" t="s">
        <v>18</v>
      </c>
      <c r="J39" s="444" t="str">
        <f>IF($A39="","",VLOOKUP($A39,'1000m'!$C$4:$L$68,8,FALSE))</f>
        <v/>
      </c>
      <c r="K39" s="443" t="s">
        <v>19</v>
      </c>
      <c r="L39" s="445" t="str">
        <f>IF($A39="","",VLOOKUP($A39,'1000m'!$C$4:$L$68,10,FALSE))</f>
        <v/>
      </c>
      <c r="M39" s="400">
        <f>IF(H39="",0,VLOOKUP(AE39,女子得点表!$E$5:$F$205,2))</f>
        <v>0</v>
      </c>
      <c r="N39" s="446" t="str">
        <f>IF($A39="","",VLOOKUP($A39,'1000m'!$C$4:$N$68,12,FALSE))</f>
        <v/>
      </c>
      <c r="O39" s="399" t="str">
        <f>IF(A39="","",幅跳び入力!Q38)</f>
        <v/>
      </c>
      <c r="P39" s="400">
        <f>IF(O39&lt;2,0,IF(O39="",0,VLOOKUP(O39,女子得点表!$H$5:$I$205,2)))</f>
        <v>0</v>
      </c>
      <c r="Q39" s="401" t="str">
        <f t="shared" si="1"/>
        <v>DNS</v>
      </c>
      <c r="R39" s="466" t="str">
        <f>IF(A39="","",ﾎﾞｰﾙ投げ入力!G40)</f>
        <v/>
      </c>
      <c r="S39" s="400">
        <f>IF(R39="",0,VLOOKUP(R39,女子得点表!$K$5:$L$205,2))</f>
        <v>0</v>
      </c>
      <c r="T39" s="446" t="str">
        <f t="shared" si="2"/>
        <v>DNS</v>
      </c>
      <c r="U39" s="467" t="str">
        <f t="shared" si="3"/>
        <v/>
      </c>
      <c r="V39" s="468" t="str">
        <f t="shared" si="4"/>
        <v/>
      </c>
      <c r="W39" s="361"/>
      <c r="AE39" s="368" t="e">
        <f t="shared" si="5"/>
        <v>#VALUE!</v>
      </c>
      <c r="AF39" s="278" t="e">
        <f t="shared" si="6"/>
        <v>#VALUE!</v>
      </c>
      <c r="AG39" s="369" t="str">
        <f>IF(AA40="","DNS",RANK(AF39,$AA$5:$AA47,MIN($AA$5:$AA$13)))</f>
        <v>DNS</v>
      </c>
    </row>
    <row r="40" spans="1:33" s="291" customFormat="1" ht="18" customHeight="1">
      <c r="A40" s="396"/>
      <c r="B40" s="397"/>
      <c r="C40" s="397"/>
      <c r="D40" s="398"/>
      <c r="E40" s="399" t="str">
        <f>IF(A40="","",VLOOKUP(A40,'100ｍ入力'!C$5:G$100,5,FALSE))</f>
        <v/>
      </c>
      <c r="F40" s="400">
        <f>IF(E40="",0,VLOOKUP(ROUNDUP(E40,1),女子得点表!$B$5:$C$84,2))</f>
        <v>0</v>
      </c>
      <c r="G40" s="401" t="str">
        <f t="shared" si="8"/>
        <v>DNS</v>
      </c>
      <c r="H40" s="402" t="str">
        <f>IF($A40="","",VLOOKUP($A40,'1000m'!C$4:L$68,6,FALSE))</f>
        <v/>
      </c>
      <c r="I40" s="443" t="s">
        <v>18</v>
      </c>
      <c r="J40" s="444" t="str">
        <f>IF($A40="","",VLOOKUP($A40,'1000m'!$C$4:$L$68,8,FALSE))</f>
        <v/>
      </c>
      <c r="K40" s="443" t="s">
        <v>19</v>
      </c>
      <c r="L40" s="445" t="str">
        <f>IF($A40="","",VLOOKUP($A40,'1000m'!$C$4:$L$68,10,FALSE))</f>
        <v/>
      </c>
      <c r="M40" s="400">
        <f>IF(H40="",0,VLOOKUP(AE40,女子得点表!$E$5:$F$205,2))</f>
        <v>0</v>
      </c>
      <c r="N40" s="446" t="str">
        <f>IF($A40="","",VLOOKUP($A40,'1000m'!$C$4:$N$68,12,FALSE))</f>
        <v/>
      </c>
      <c r="O40" s="399" t="str">
        <f>IF(A40="","",幅跳び入力!Q39)</f>
        <v/>
      </c>
      <c r="P40" s="400">
        <f>IF(O40&lt;2,0,IF(O40="",0,VLOOKUP(O40,女子得点表!$H$5:$I$205,2)))</f>
        <v>0</v>
      </c>
      <c r="Q40" s="401" t="str">
        <f t="shared" si="1"/>
        <v>DNS</v>
      </c>
      <c r="R40" s="466" t="str">
        <f>IF(A40="","",ﾎﾞｰﾙ投げ入力!G41)</f>
        <v/>
      </c>
      <c r="S40" s="400">
        <f>IF(R40="",0,VLOOKUP(R40,女子得点表!$K$5:$L$205,2))</f>
        <v>0</v>
      </c>
      <c r="T40" s="446" t="str">
        <f t="shared" si="2"/>
        <v>DNS</v>
      </c>
      <c r="U40" s="467" t="str">
        <f t="shared" si="3"/>
        <v/>
      </c>
      <c r="V40" s="468" t="str">
        <f t="shared" si="4"/>
        <v/>
      </c>
      <c r="W40" s="361"/>
      <c r="AE40" s="368" t="e">
        <f t="shared" si="5"/>
        <v>#VALUE!</v>
      </c>
      <c r="AF40" s="278" t="e">
        <f t="shared" si="6"/>
        <v>#VALUE!</v>
      </c>
      <c r="AG40" s="197" t="str">
        <f>IF(AA41="","DNS",RANK(AF40,$AA$5:$AA48,MIN($AA$5:$AA$13)))</f>
        <v>DNS</v>
      </c>
    </row>
    <row r="41" spans="1:33" s="290" customFormat="1" ht="18" customHeight="1">
      <c r="A41" s="396"/>
      <c r="B41" s="404"/>
      <c r="C41" s="404"/>
      <c r="D41" s="405"/>
      <c r="E41" s="399" t="str">
        <f>IF(A41="","",VLOOKUP(A41,'100ｍ入力'!C$5:G$100,5,FALSE))</f>
        <v/>
      </c>
      <c r="F41" s="400">
        <f>IF(E41="",0,VLOOKUP(ROUNDUP(E41,1),女子得点表!$B$5:$C$84,2))</f>
        <v>0</v>
      </c>
      <c r="G41" s="401" t="str">
        <f t="shared" si="8"/>
        <v>DNS</v>
      </c>
      <c r="H41" s="402" t="str">
        <f>IF($A41="","",VLOOKUP($A41,'1000m'!C$4:L$68,6,FALSE))</f>
        <v/>
      </c>
      <c r="I41" s="443" t="s">
        <v>18</v>
      </c>
      <c r="J41" s="444" t="str">
        <f>IF($A41="","",VLOOKUP($A41,'1000m'!$C$4:$L$68,8,FALSE))</f>
        <v/>
      </c>
      <c r="K41" s="443" t="s">
        <v>19</v>
      </c>
      <c r="L41" s="445" t="str">
        <f>IF($A41="","",VLOOKUP($A41,'1000m'!$C$4:$L$68,10,FALSE))</f>
        <v/>
      </c>
      <c r="M41" s="400">
        <f>IF(H41="",0,VLOOKUP(AE41,女子得点表!$E$5:$F$205,2))</f>
        <v>0</v>
      </c>
      <c r="N41" s="446" t="str">
        <f>IF($A41="","",VLOOKUP($A41,'1000m'!$C$4:$N$68,12,FALSE))</f>
        <v/>
      </c>
      <c r="O41" s="399" t="str">
        <f>IF(A41="","",幅跳び入力!Q40)</f>
        <v/>
      </c>
      <c r="P41" s="400">
        <f>IF(O41&lt;2,0,IF(O41="",0,VLOOKUP(O41,女子得点表!$H$5:$I$205,2)))</f>
        <v>0</v>
      </c>
      <c r="Q41" s="401" t="str">
        <f t="shared" si="1"/>
        <v>DNS</v>
      </c>
      <c r="R41" s="466" t="str">
        <f>IF(A41="","",ﾎﾞｰﾙ投げ入力!G42)</f>
        <v/>
      </c>
      <c r="S41" s="400">
        <f>IF(R41="",0,VLOOKUP(R41,女子得点表!$K$5:$L$205,2))</f>
        <v>0</v>
      </c>
      <c r="T41" s="446" t="str">
        <f t="shared" si="2"/>
        <v>DNS</v>
      </c>
      <c r="U41" s="467" t="str">
        <f t="shared" si="3"/>
        <v/>
      </c>
      <c r="V41" s="468" t="str">
        <f t="shared" si="4"/>
        <v/>
      </c>
      <c r="W41" s="361"/>
      <c r="AE41" s="368" t="e">
        <f t="shared" si="5"/>
        <v>#VALUE!</v>
      </c>
      <c r="AF41" s="278" t="e">
        <f t="shared" si="6"/>
        <v>#VALUE!</v>
      </c>
      <c r="AG41" s="369" t="str">
        <f>IF(AA42="","DNS",RANK(AF41,$AA$5:$AA49,MIN($AA$5:$AA$13)))</f>
        <v>DNS</v>
      </c>
    </row>
    <row r="42" spans="1:33" s="291" customFormat="1" ht="18" customHeight="1">
      <c r="A42" s="396"/>
      <c r="B42" s="400"/>
      <c r="C42" s="400"/>
      <c r="D42" s="405"/>
      <c r="E42" s="399" t="str">
        <f>IF(A42="","",VLOOKUP(A42,'100ｍ入力'!C$5:G$100,5,FALSE))</f>
        <v/>
      </c>
      <c r="F42" s="400">
        <f>IF(E42="",0,VLOOKUP(ROUNDUP(E42,1),女子得点表!$B$5:$C$84,2))</f>
        <v>0</v>
      </c>
      <c r="G42" s="401" t="str">
        <f t="shared" si="8"/>
        <v>DNS</v>
      </c>
      <c r="H42" s="402" t="str">
        <f>IF($A42="","",VLOOKUP($A42,'1000m'!C$4:L$68,6,FALSE))</f>
        <v/>
      </c>
      <c r="I42" s="443" t="s">
        <v>18</v>
      </c>
      <c r="J42" s="444" t="str">
        <f>IF($A42="","",VLOOKUP($A42,'1000m'!$C$4:$L$68,8,FALSE))</f>
        <v/>
      </c>
      <c r="K42" s="443" t="s">
        <v>19</v>
      </c>
      <c r="L42" s="445" t="str">
        <f>IF($A42="","",VLOOKUP($A42,'1000m'!$C$4:$L$68,10,FALSE))</f>
        <v/>
      </c>
      <c r="M42" s="400">
        <f>IF(H42="",0,VLOOKUP(AE42,女子得点表!$E$5:$F$205,2))</f>
        <v>0</v>
      </c>
      <c r="N42" s="446" t="str">
        <f>IF($A42="","",VLOOKUP($A42,'1000m'!$C$4:$N$68,12,FALSE))</f>
        <v/>
      </c>
      <c r="O42" s="399" t="str">
        <f>IF(A42="","",幅跳び入力!Q41)</f>
        <v/>
      </c>
      <c r="P42" s="400">
        <f>IF(O42&lt;2,0,IF(O42="",0,VLOOKUP(O42,女子得点表!$H$5:$I$205,2)))</f>
        <v>0</v>
      </c>
      <c r="Q42" s="401" t="str">
        <f t="shared" si="1"/>
        <v>DNS</v>
      </c>
      <c r="R42" s="466" t="str">
        <f>IF(A42="","",ﾎﾞｰﾙ投げ入力!G43)</f>
        <v/>
      </c>
      <c r="S42" s="400">
        <f>IF(R42="",0,VLOOKUP(R42,女子得点表!$K$5:$L$205,2))</f>
        <v>0</v>
      </c>
      <c r="T42" s="446" t="str">
        <f t="shared" si="2"/>
        <v>DNS</v>
      </c>
      <c r="U42" s="467" t="str">
        <f t="shared" si="3"/>
        <v/>
      </c>
      <c r="V42" s="468" t="str">
        <f t="shared" si="4"/>
        <v/>
      </c>
      <c r="W42" s="361"/>
      <c r="AE42" s="368" t="e">
        <f t="shared" si="5"/>
        <v>#VALUE!</v>
      </c>
      <c r="AF42" s="278" t="e">
        <f t="shared" si="6"/>
        <v>#VALUE!</v>
      </c>
      <c r="AG42" s="197" t="str">
        <f>IF(AA43="","DNS",RANK(AF42,$AA$5:$AA50,MIN($AA$5:$AA$13)))</f>
        <v>DNS</v>
      </c>
    </row>
    <row r="43" spans="1:33" s="291" customFormat="1" ht="18" customHeight="1">
      <c r="A43" s="396"/>
      <c r="B43" s="406"/>
      <c r="C43" s="406"/>
      <c r="D43" s="405"/>
      <c r="E43" s="399" t="str">
        <f>IF(A43="","",VLOOKUP(A43,'100ｍ入力'!C$5:G$100,5,FALSE))</f>
        <v/>
      </c>
      <c r="F43" s="400">
        <f>IF(E43="",0,VLOOKUP(ROUNDUP(E43,1),女子得点表!$B$5:$C$84,2))</f>
        <v>0</v>
      </c>
      <c r="G43" s="401" t="str">
        <f t="shared" si="8"/>
        <v>DNS</v>
      </c>
      <c r="H43" s="402" t="str">
        <f>IF($A43="","",VLOOKUP($A43,'1000m'!C$4:L$68,6,FALSE))</f>
        <v/>
      </c>
      <c r="I43" s="443" t="s">
        <v>18</v>
      </c>
      <c r="J43" s="444" t="str">
        <f>IF($A43="","",VLOOKUP($A43,'1000m'!$C$4:$L$68,8,FALSE))</f>
        <v/>
      </c>
      <c r="K43" s="443" t="s">
        <v>19</v>
      </c>
      <c r="L43" s="445" t="str">
        <f>IF($A43="","",VLOOKUP($A43,'1000m'!$C$4:$L$68,10,FALSE))</f>
        <v/>
      </c>
      <c r="M43" s="400">
        <f>IF(H43="",0,VLOOKUP(AE43,女子得点表!$E$5:$F$205,2))</f>
        <v>0</v>
      </c>
      <c r="N43" s="446" t="str">
        <f>IF($A43="","",VLOOKUP($A43,'1000m'!$C$4:$N$68,12,FALSE))</f>
        <v/>
      </c>
      <c r="O43" s="399" t="str">
        <f>IF(A43="","",幅跳び入力!Q42)</f>
        <v/>
      </c>
      <c r="P43" s="400">
        <f>IF(O43&lt;2,0,IF(O43="",0,VLOOKUP(O43,女子得点表!$H$5:$I$205,2)))</f>
        <v>0</v>
      </c>
      <c r="Q43" s="401" t="str">
        <f t="shared" si="1"/>
        <v>DNS</v>
      </c>
      <c r="R43" s="466" t="str">
        <f>IF(A43="","",ﾎﾞｰﾙ投げ入力!G44)</f>
        <v/>
      </c>
      <c r="S43" s="400">
        <f>IF(R43="",0,VLOOKUP(R43,女子得点表!$K$5:$L$205,2))</f>
        <v>0</v>
      </c>
      <c r="T43" s="446" t="str">
        <f t="shared" si="2"/>
        <v>DNS</v>
      </c>
      <c r="U43" s="467" t="str">
        <f t="shared" si="3"/>
        <v/>
      </c>
      <c r="V43" s="468" t="str">
        <f t="shared" si="4"/>
        <v/>
      </c>
      <c r="W43" s="361"/>
      <c r="AE43" s="368" t="e">
        <f t="shared" si="5"/>
        <v>#VALUE!</v>
      </c>
      <c r="AF43" s="278" t="e">
        <f t="shared" si="6"/>
        <v>#VALUE!</v>
      </c>
      <c r="AG43" s="197" t="str">
        <f>IF(AA44="","DNS",RANK(AF43,$AA$5:$AA51,MIN($AA$5:$AA$13)))</f>
        <v>DNS</v>
      </c>
    </row>
    <row r="44" spans="1:33" s="291" customFormat="1" ht="18" customHeight="1">
      <c r="A44" s="396"/>
      <c r="B44" s="407"/>
      <c r="C44" s="407"/>
      <c r="D44" s="405"/>
      <c r="E44" s="399" t="str">
        <f>IF(A44="","",VLOOKUP(A44,'100ｍ入力'!C$5:G$100,5,FALSE))</f>
        <v/>
      </c>
      <c r="F44" s="400">
        <f>IF(E44="",0,VLOOKUP(ROUNDUP(E44,1),女子得点表!$B$5:$C$84,2))</f>
        <v>0</v>
      </c>
      <c r="G44" s="401" t="str">
        <f t="shared" si="8"/>
        <v>DNS</v>
      </c>
      <c r="H44" s="402" t="str">
        <f>IF($A44="","",VLOOKUP($A44,'1000m'!C$4:L$68,6,FALSE))</f>
        <v/>
      </c>
      <c r="I44" s="443" t="s">
        <v>18</v>
      </c>
      <c r="J44" s="444" t="str">
        <f>IF($A44="","",VLOOKUP($A44,'1000m'!$C$4:$L$68,8,FALSE))</f>
        <v/>
      </c>
      <c r="K44" s="443" t="s">
        <v>19</v>
      </c>
      <c r="L44" s="445" t="str">
        <f>IF($A44="","",VLOOKUP($A44,'1000m'!$C$4:$L$68,10,FALSE))</f>
        <v/>
      </c>
      <c r="M44" s="400">
        <f>IF(H44="",0,VLOOKUP(AE44,女子得点表!$E$5:$F$205,2))</f>
        <v>0</v>
      </c>
      <c r="N44" s="446" t="str">
        <f>IF($A44="","",VLOOKUP($A44,'1000m'!$C$4:$N$68,12,FALSE))</f>
        <v/>
      </c>
      <c r="O44" s="399" t="str">
        <f>IF(A44="","",幅跳び入力!Q43)</f>
        <v/>
      </c>
      <c r="P44" s="400">
        <f>IF(O44&lt;2,0,IF(O44="",0,VLOOKUP(O44,女子得点表!$H$5:$I$205,2)))</f>
        <v>0</v>
      </c>
      <c r="Q44" s="401" t="str">
        <f t="shared" si="1"/>
        <v>DNS</v>
      </c>
      <c r="R44" s="466" t="str">
        <f>IF(A44="","",ﾎﾞｰﾙ投げ入力!G45)</f>
        <v/>
      </c>
      <c r="S44" s="400">
        <f>IF(R44="",0,VLOOKUP(R44,女子得点表!$K$5:$L$205,2))</f>
        <v>0</v>
      </c>
      <c r="T44" s="446" t="str">
        <f t="shared" si="2"/>
        <v>DNS</v>
      </c>
      <c r="U44" s="467" t="str">
        <f t="shared" si="3"/>
        <v/>
      </c>
      <c r="V44" s="468" t="str">
        <f t="shared" si="4"/>
        <v/>
      </c>
      <c r="W44" s="361"/>
      <c r="AE44" s="368" t="e">
        <f t="shared" si="5"/>
        <v>#VALUE!</v>
      </c>
      <c r="AF44" s="278" t="e">
        <f t="shared" si="6"/>
        <v>#VALUE!</v>
      </c>
      <c r="AG44" s="197" t="str">
        <f>IF(AA45="","DNS",RANK(AF44,$AA$5:$AA52,MIN($AA$5:$AA$13)))</f>
        <v>DNS</v>
      </c>
    </row>
    <row r="45" spans="1:33" s="291" customFormat="1" ht="18" customHeight="1">
      <c r="A45" s="388"/>
      <c r="B45" s="407"/>
      <c r="C45" s="407"/>
      <c r="D45" s="405"/>
      <c r="E45" s="399" t="str">
        <f>IF(A45="","",VLOOKUP(A45,'100ｍ入力'!C$5:G$100,5,FALSE))</f>
        <v/>
      </c>
      <c r="F45" s="400">
        <f>IF(E45="",0,VLOOKUP(ROUNDUP(E45,1),女子得点表!$B$5:$C$84,2))</f>
        <v>0</v>
      </c>
      <c r="G45" s="401" t="str">
        <f t="shared" si="8"/>
        <v>DNS</v>
      </c>
      <c r="H45" s="402" t="str">
        <f>IF($A45="","",VLOOKUP($A45,'1000m'!C$4:L$68,6,FALSE))</f>
        <v/>
      </c>
      <c r="I45" s="443" t="s">
        <v>18</v>
      </c>
      <c r="J45" s="444" t="str">
        <f>IF($A45="","",VLOOKUP($A45,'1000m'!$C$4:$L$68,8,FALSE))</f>
        <v/>
      </c>
      <c r="K45" s="443" t="s">
        <v>19</v>
      </c>
      <c r="L45" s="445" t="str">
        <f>IF($A45="","",VLOOKUP($A45,'1000m'!$C$4:$L$68,10,FALSE))</f>
        <v/>
      </c>
      <c r="M45" s="400">
        <f>IF(H45="",0,VLOOKUP(AE45,女子得点表!$E$5:$F$205,2))</f>
        <v>0</v>
      </c>
      <c r="N45" s="446" t="str">
        <f>IF($A45="","",VLOOKUP($A45,'1000m'!$C$4:$N$68,12,FALSE))</f>
        <v/>
      </c>
      <c r="O45" s="399" t="str">
        <f>IF(A45="","",幅跳び入力!Q44)</f>
        <v/>
      </c>
      <c r="P45" s="400">
        <f>IF(O45&lt;2,0,IF(O45="",0,VLOOKUP(O45,女子得点表!$H$5:$I$205,2)))</f>
        <v>0</v>
      </c>
      <c r="Q45" s="401" t="str">
        <f t="shared" si="1"/>
        <v>DNS</v>
      </c>
      <c r="R45" s="466" t="str">
        <f>IF(A45="","",ﾎﾞｰﾙ投げ入力!G46)</f>
        <v/>
      </c>
      <c r="S45" s="400">
        <f>IF(R45="",0,VLOOKUP(R45,女子得点表!$K$5:$L$205,2))</f>
        <v>0</v>
      </c>
      <c r="T45" s="446" t="str">
        <f t="shared" si="2"/>
        <v>DNS</v>
      </c>
      <c r="U45" s="467" t="str">
        <f t="shared" si="3"/>
        <v/>
      </c>
      <c r="V45" s="468" t="str">
        <f t="shared" si="4"/>
        <v/>
      </c>
      <c r="W45" s="361"/>
      <c r="AE45" s="368" t="e">
        <f t="shared" si="5"/>
        <v>#VALUE!</v>
      </c>
      <c r="AF45" s="278" t="e">
        <f t="shared" si="6"/>
        <v>#VALUE!</v>
      </c>
      <c r="AG45" s="197" t="str">
        <f>IF(AA46="","DNS",RANK(AF45,$AA$5:$AA53,MIN($AA$5:$AA$13)))</f>
        <v>DNS</v>
      </c>
    </row>
    <row r="46" spans="1:33" s="291" customFormat="1" ht="18" customHeight="1">
      <c r="A46" s="396"/>
      <c r="B46" s="407"/>
      <c r="C46" s="407"/>
      <c r="D46" s="405"/>
      <c r="E46" s="399" t="str">
        <f>IF(A46="","",VLOOKUP(A46,'100ｍ入力'!C$5:G$100,5,FALSE))</f>
        <v/>
      </c>
      <c r="F46" s="400">
        <f>IF(E46="",0,VLOOKUP(ROUNDUP(E46,1),女子得点表!$B$5:$C$84,2))</f>
        <v>0</v>
      </c>
      <c r="G46" s="401" t="str">
        <f t="shared" si="8"/>
        <v>DNS</v>
      </c>
      <c r="H46" s="402" t="str">
        <f>IF($A46="","",VLOOKUP($A46,'1000m'!C$4:L$68,6,FALSE))</f>
        <v/>
      </c>
      <c r="I46" s="443" t="s">
        <v>18</v>
      </c>
      <c r="J46" s="444" t="str">
        <f>IF($A46="","",VLOOKUP($A46,'1000m'!$C$4:$L$68,8,FALSE))</f>
        <v/>
      </c>
      <c r="K46" s="443" t="s">
        <v>19</v>
      </c>
      <c r="L46" s="445" t="str">
        <f>IF($A46="","",VLOOKUP($A46,'1000m'!$C$4:$L$68,10,FALSE))</f>
        <v/>
      </c>
      <c r="M46" s="400">
        <f>IF(H46="",0,VLOOKUP(AE46,女子得点表!$E$5:$F$205,2))</f>
        <v>0</v>
      </c>
      <c r="N46" s="446" t="str">
        <f>IF($A46="","",VLOOKUP($A46,'1000m'!$C$4:$N$68,12,FALSE))</f>
        <v/>
      </c>
      <c r="O46" s="399" t="str">
        <f>IF(A46="","",幅跳び入力!Q45)</f>
        <v/>
      </c>
      <c r="P46" s="400">
        <f>IF(O46&lt;2,0,IF(O46="",0,VLOOKUP(O46,女子得点表!$H$5:$I$205,2)))</f>
        <v>0</v>
      </c>
      <c r="Q46" s="401" t="str">
        <f t="shared" si="1"/>
        <v>DNS</v>
      </c>
      <c r="R46" s="466" t="str">
        <f>IF(A46="","",ﾎﾞｰﾙ投げ入力!G47)</f>
        <v/>
      </c>
      <c r="S46" s="400">
        <f>IF(R46="",0,VLOOKUP(R46,女子得点表!$K$5:$L$205,2))</f>
        <v>0</v>
      </c>
      <c r="T46" s="446" t="str">
        <f t="shared" si="2"/>
        <v>DNS</v>
      </c>
      <c r="U46" s="467" t="str">
        <f t="shared" si="3"/>
        <v/>
      </c>
      <c r="V46" s="468" t="str">
        <f t="shared" si="4"/>
        <v/>
      </c>
      <c r="W46" s="361"/>
      <c r="AE46" s="368" t="e">
        <f t="shared" si="5"/>
        <v>#VALUE!</v>
      </c>
      <c r="AF46" s="278" t="e">
        <f t="shared" si="6"/>
        <v>#VALUE!</v>
      </c>
      <c r="AG46" s="197" t="str">
        <f>IF(AA47="","DNS",RANK(AF46,$AA$5:$AA54,MIN($AA$5:$AA$13)))</f>
        <v>DNS</v>
      </c>
    </row>
    <row r="47" spans="1:33" s="291" customFormat="1" ht="18" customHeight="1">
      <c r="A47" s="388"/>
      <c r="B47" s="408"/>
      <c r="C47" s="409"/>
      <c r="D47" s="410"/>
      <c r="E47" s="411" t="str">
        <f>IF(A47="","",VLOOKUP(A47,'100ｍ入力'!C$5:G$100,5,FALSE))</f>
        <v/>
      </c>
      <c r="F47" s="412">
        <f>IF(E47="",0,VLOOKUP(ROUNDUP(E47,1),女子得点表!$B$5:$C$84,2))</f>
        <v>0</v>
      </c>
      <c r="G47" s="413" t="str">
        <f t="shared" si="8"/>
        <v>DNS</v>
      </c>
      <c r="H47" s="414" t="str">
        <f>IF($A47="","",VLOOKUP($A47,'1000m'!C$4:L$68,6,FALSE))</f>
        <v/>
      </c>
      <c r="I47" s="447" t="s">
        <v>18</v>
      </c>
      <c r="J47" s="448" t="str">
        <f>IF($A47="","",VLOOKUP($A47,'1000m'!$C$4:$L$68,8,FALSE))</f>
        <v/>
      </c>
      <c r="K47" s="447" t="s">
        <v>19</v>
      </c>
      <c r="L47" s="449" t="str">
        <f>IF($A47="","",VLOOKUP($A47,'1000m'!$C$4:$L$68,10,FALSE))</f>
        <v/>
      </c>
      <c r="M47" s="412">
        <f>IF(H47="",0,VLOOKUP(AE47,女子得点表!$E$5:$F$205,2))</f>
        <v>0</v>
      </c>
      <c r="N47" s="450" t="str">
        <f>IF($A47="","",VLOOKUP($A47,'1000m'!$C$4:$N$68,12,FALSE))</f>
        <v/>
      </c>
      <c r="O47" s="411" t="str">
        <f>IF(A47="","",幅跳び入力!Q46)</f>
        <v/>
      </c>
      <c r="P47" s="412">
        <f>IF(O47&lt;2,0,IF(O47="",0,VLOOKUP(O47,女子得点表!$H$5:$I$205,2)))</f>
        <v>0</v>
      </c>
      <c r="Q47" s="413" t="str">
        <f t="shared" si="1"/>
        <v>DNS</v>
      </c>
      <c r="R47" s="469" t="str">
        <f>IF(A47="","",ﾎﾞｰﾙ投げ入力!G48)</f>
        <v/>
      </c>
      <c r="S47" s="412">
        <f>IF(R47="",0,VLOOKUP(R47,女子得点表!$K$5:$L$205,2))</f>
        <v>0</v>
      </c>
      <c r="T47" s="450" t="str">
        <f t="shared" si="2"/>
        <v>DNS</v>
      </c>
      <c r="U47" s="470" t="str">
        <f t="shared" si="3"/>
        <v/>
      </c>
      <c r="V47" s="471" t="str">
        <f t="shared" si="4"/>
        <v/>
      </c>
      <c r="W47" s="361"/>
      <c r="AE47" s="368" t="e">
        <f t="shared" si="5"/>
        <v>#VALUE!</v>
      </c>
      <c r="AF47" s="278" t="e">
        <f t="shared" si="6"/>
        <v>#VALUE!</v>
      </c>
      <c r="AG47" s="197" t="str">
        <f>IF(AA48="","DNS",RANK(AF47,$AA$5:$AA55,MIN($AA$5:$AA$13)))</f>
        <v>DNS</v>
      </c>
    </row>
    <row r="48" spans="1:33" s="291" customFormat="1" ht="18" customHeight="1">
      <c r="A48" s="396"/>
      <c r="B48" s="407"/>
      <c r="C48" s="415"/>
      <c r="D48" s="416"/>
      <c r="E48" s="417" t="str">
        <f>IF(A48="","",VLOOKUP(A48,'100ｍ入力'!C$5:G$100,5,FALSE))</f>
        <v/>
      </c>
      <c r="F48" s="400">
        <f>IF(E48="",0,VLOOKUP(ROUNDUP(E48,1),女子得点表!$B$5:$C$84,2))</f>
        <v>0</v>
      </c>
      <c r="G48" s="401" t="str">
        <f t="shared" si="8"/>
        <v>DNS</v>
      </c>
      <c r="H48" s="402" t="str">
        <f>IF($A48="","",VLOOKUP($A48,'1000m'!C$4:L$68,6,FALSE))</f>
        <v/>
      </c>
      <c r="I48" s="443" t="s">
        <v>18</v>
      </c>
      <c r="J48" s="444" t="str">
        <f>IF($A48="","",VLOOKUP($A48,'1000m'!$C$4:$L$68,8,FALSE))</f>
        <v/>
      </c>
      <c r="K48" s="443" t="s">
        <v>19</v>
      </c>
      <c r="L48" s="445" t="str">
        <f>IF($A48="","",VLOOKUP($A48,'1000m'!$C$4:$L$68,10,FALSE))</f>
        <v/>
      </c>
      <c r="M48" s="400">
        <f>IF(H48="",0,VLOOKUP(AE48,女子得点表!$E$5:$F$205,2))</f>
        <v>0</v>
      </c>
      <c r="N48" s="446" t="str">
        <f>IF($A48="","",VLOOKUP($A48,'1000m'!$C$4:$N$68,12,FALSE))</f>
        <v/>
      </c>
      <c r="O48" s="399" t="str">
        <f>IF(A48="","",幅跳び入力!Q47)</f>
        <v/>
      </c>
      <c r="P48" s="400">
        <f>IF(O48&lt;2,0,IF(O48="",0,VLOOKUP(O48,女子得点表!$H$5:$I$205,2)))</f>
        <v>0</v>
      </c>
      <c r="Q48" s="401" t="str">
        <f t="shared" si="1"/>
        <v>DNS</v>
      </c>
      <c r="R48" s="466" t="str">
        <f>IF(A48="","",ﾎﾞｰﾙ投げ入力!G49)</f>
        <v/>
      </c>
      <c r="S48" s="400">
        <f>IF(R48="",0,VLOOKUP(R48,女子得点表!$K$5:$L$205,2))</f>
        <v>0</v>
      </c>
      <c r="T48" s="446" t="str">
        <f t="shared" si="2"/>
        <v>DNS</v>
      </c>
      <c r="U48" s="467" t="str">
        <f t="shared" si="3"/>
        <v/>
      </c>
      <c r="V48" s="468" t="str">
        <f t="shared" si="4"/>
        <v/>
      </c>
      <c r="W48" s="361"/>
      <c r="AE48" s="368" t="e">
        <f t="shared" si="5"/>
        <v>#VALUE!</v>
      </c>
      <c r="AF48" s="278" t="e">
        <f t="shared" si="6"/>
        <v>#VALUE!</v>
      </c>
      <c r="AG48" s="197" t="str">
        <f>IF(AA49="","DNS",RANK(AF48,$AA$5:$AA56,MIN($AA$5:$AA$13)))</f>
        <v>DNS</v>
      </c>
    </row>
    <row r="49" spans="1:33" s="291" customFormat="1" ht="18" customHeight="1">
      <c r="A49" s="396"/>
      <c r="B49" s="407"/>
      <c r="C49" s="415"/>
      <c r="D49" s="416"/>
      <c r="E49" s="417" t="str">
        <f>IF(A49="","",VLOOKUP(A49,'100ｍ入力'!C$5:G$100,5,FALSE))</f>
        <v/>
      </c>
      <c r="F49" s="400">
        <f>IF(E49="",0,VLOOKUP(ROUNDUP(E49,1),女子得点表!$B$5:$C$84,2))</f>
        <v>0</v>
      </c>
      <c r="G49" s="401" t="str">
        <f t="shared" si="8"/>
        <v>DNS</v>
      </c>
      <c r="H49" s="402" t="str">
        <f>IF($A49="","",VLOOKUP($A49,'1000m'!C$4:L$68,6,FALSE))</f>
        <v/>
      </c>
      <c r="I49" s="443" t="s">
        <v>18</v>
      </c>
      <c r="J49" s="444" t="str">
        <f>IF($A49="","",VLOOKUP($A49,'1000m'!$C$4:$L$68,8,FALSE))</f>
        <v/>
      </c>
      <c r="K49" s="443" t="s">
        <v>19</v>
      </c>
      <c r="L49" s="445" t="str">
        <f>IF($A49="","",VLOOKUP($A49,'1000m'!$C$4:$L$68,10,FALSE))</f>
        <v/>
      </c>
      <c r="M49" s="400">
        <f>IF(H49="",0,VLOOKUP(AE49,女子得点表!$E$5:$F$205,2))</f>
        <v>0</v>
      </c>
      <c r="N49" s="446" t="str">
        <f>IF($A49="","",VLOOKUP($A49,'1000m'!$C$4:$N$68,12,FALSE))</f>
        <v/>
      </c>
      <c r="O49" s="399" t="str">
        <f>IF(A49="","",幅跳び入力!Q48)</f>
        <v/>
      </c>
      <c r="P49" s="400">
        <f>IF(O49&lt;2,0,IF(O49="",0,VLOOKUP(O49,女子得点表!$H$5:$I$205,2)))</f>
        <v>0</v>
      </c>
      <c r="Q49" s="401" t="str">
        <f t="shared" si="1"/>
        <v>DNS</v>
      </c>
      <c r="R49" s="466" t="str">
        <f>IF(A49="","",ﾎﾞｰﾙ投げ入力!G50)</f>
        <v/>
      </c>
      <c r="S49" s="400">
        <f>IF(R49="",0,VLOOKUP(R49,女子得点表!$K$5:$L$205,2))</f>
        <v>0</v>
      </c>
      <c r="T49" s="446" t="str">
        <f t="shared" si="2"/>
        <v>DNS</v>
      </c>
      <c r="U49" s="467" t="str">
        <f t="shared" si="3"/>
        <v/>
      </c>
      <c r="V49" s="468" t="str">
        <f t="shared" si="4"/>
        <v/>
      </c>
      <c r="W49" s="361"/>
      <c r="AE49" s="368" t="e">
        <f t="shared" si="5"/>
        <v>#VALUE!</v>
      </c>
      <c r="AF49" s="278" t="e">
        <f t="shared" si="6"/>
        <v>#VALUE!</v>
      </c>
      <c r="AG49" s="197" t="str">
        <f>IF(AA50="","DNS",RANK(AF49,$AA$5:$AA57,MIN($AA$5:$AA$13)))</f>
        <v>DNS</v>
      </c>
    </row>
    <row r="50" spans="1:33" s="291" customFormat="1" ht="18" customHeight="1">
      <c r="A50" s="396"/>
      <c r="B50" s="407"/>
      <c r="C50" s="415"/>
      <c r="D50" s="416"/>
      <c r="E50" s="417" t="str">
        <f>IF(A50="","",VLOOKUP(A50,'100ｍ入力'!C$5:G$100,5,FALSE))</f>
        <v/>
      </c>
      <c r="F50" s="400">
        <f>IF(E50="",0,VLOOKUP(ROUNDUP(E50,1),女子得点表!$B$5:$C$84,2))</f>
        <v>0</v>
      </c>
      <c r="G50" s="401" t="str">
        <f t="shared" si="8"/>
        <v>DNS</v>
      </c>
      <c r="H50" s="402" t="str">
        <f>IF($A50="","",VLOOKUP($A50,'1000m'!C$4:L$68,6,FALSE))</f>
        <v/>
      </c>
      <c r="I50" s="443" t="s">
        <v>18</v>
      </c>
      <c r="J50" s="444" t="str">
        <f>IF($A50="","",VLOOKUP($A50,'1000m'!$C$4:$L$68,8,FALSE))</f>
        <v/>
      </c>
      <c r="K50" s="443" t="s">
        <v>19</v>
      </c>
      <c r="L50" s="445" t="str">
        <f>IF($A50="","",VLOOKUP($A50,'1000m'!$C$4:$L$68,10,FALSE))</f>
        <v/>
      </c>
      <c r="M50" s="400">
        <f>IF(H50="",0,VLOOKUP(AE50,女子得点表!$E$5:$F$205,2))</f>
        <v>0</v>
      </c>
      <c r="N50" s="446" t="str">
        <f>IF($A50="","",VLOOKUP($A50,'1000m'!$C$4:$N$68,12,FALSE))</f>
        <v/>
      </c>
      <c r="O50" s="399" t="str">
        <f>IF(A50="","",幅跳び入力!Q49)</f>
        <v/>
      </c>
      <c r="P50" s="400">
        <f>IF(O50&lt;2,0,IF(O50="",0,VLOOKUP(O50,女子得点表!$H$5:$I$205,2)))</f>
        <v>0</v>
      </c>
      <c r="Q50" s="401" t="str">
        <f t="shared" si="1"/>
        <v>DNS</v>
      </c>
      <c r="R50" s="466" t="str">
        <f>IF(A50="","",ﾎﾞｰﾙ投げ入力!G51)</f>
        <v/>
      </c>
      <c r="S50" s="400">
        <f>IF(R50="",0,VLOOKUP(R50,女子得点表!$K$5:$L$205,2))</f>
        <v>0</v>
      </c>
      <c r="T50" s="446" t="str">
        <f t="shared" si="2"/>
        <v>DNS</v>
      </c>
      <c r="U50" s="467" t="str">
        <f t="shared" si="3"/>
        <v/>
      </c>
      <c r="V50" s="468" t="str">
        <f t="shared" si="4"/>
        <v/>
      </c>
      <c r="W50" s="361"/>
      <c r="AE50" s="368" t="e">
        <f t="shared" si="5"/>
        <v>#VALUE!</v>
      </c>
      <c r="AF50" s="278" t="e">
        <f t="shared" si="6"/>
        <v>#VALUE!</v>
      </c>
      <c r="AG50" s="197" t="str">
        <f>IF(AA51="","DNS",RANK(AF50,$AA$5:$AA58,MIN($AA$5:$AA$13)))</f>
        <v>DNS</v>
      </c>
    </row>
    <row r="51" spans="1:33" s="291" customFormat="1" ht="18" customHeight="1">
      <c r="A51" s="396"/>
      <c r="B51" s="407"/>
      <c r="C51" s="415"/>
      <c r="D51" s="416"/>
      <c r="E51" s="417" t="str">
        <f>IF(A51="","",VLOOKUP(A51,'100ｍ入力'!C$5:G$100,5,FALSE))</f>
        <v/>
      </c>
      <c r="F51" s="400">
        <f>IF(E51="",0,VLOOKUP(ROUNDUP(E51,1),女子得点表!$B$5:$C$84,2))</f>
        <v>0</v>
      </c>
      <c r="G51" s="401" t="str">
        <f t="shared" si="8"/>
        <v>DNS</v>
      </c>
      <c r="H51" s="402" t="str">
        <f>IF($A51="","",VLOOKUP($A51,'1000m'!C$4:L$68,6,FALSE))</f>
        <v/>
      </c>
      <c r="I51" s="443" t="s">
        <v>18</v>
      </c>
      <c r="J51" s="444" t="str">
        <f>IF($A51="","",VLOOKUP($A51,'1000m'!$C$4:$L$68,8,FALSE))</f>
        <v/>
      </c>
      <c r="K51" s="443" t="s">
        <v>19</v>
      </c>
      <c r="L51" s="445" t="str">
        <f>IF($A51="","",VLOOKUP($A51,'1000m'!$C$4:$L$68,10,FALSE))</f>
        <v/>
      </c>
      <c r="M51" s="400">
        <f>IF(H51="",0,VLOOKUP(AE51,女子得点表!$E$5:$F$205,2))</f>
        <v>0</v>
      </c>
      <c r="N51" s="446" t="str">
        <f>IF($A51="","",VLOOKUP($A51,'1000m'!$C$4:$N$68,12,FALSE))</f>
        <v/>
      </c>
      <c r="O51" s="399" t="str">
        <f>IF(A51="","",幅跳び入力!Q50)</f>
        <v/>
      </c>
      <c r="P51" s="400">
        <f>IF(O51&lt;2,0,IF(O51="",0,VLOOKUP(O51,女子得点表!$H$5:$I$205,2)))</f>
        <v>0</v>
      </c>
      <c r="Q51" s="401" t="str">
        <f t="shared" si="1"/>
        <v>DNS</v>
      </c>
      <c r="R51" s="466" t="str">
        <f>IF(A51="","",ﾎﾞｰﾙ投げ入力!G52)</f>
        <v/>
      </c>
      <c r="S51" s="400">
        <f>IF(R51="",0,VLOOKUP(R51,女子得点表!$K$5:$L$205,2))</f>
        <v>0</v>
      </c>
      <c r="T51" s="446" t="str">
        <f t="shared" si="2"/>
        <v>DNS</v>
      </c>
      <c r="U51" s="467" t="str">
        <f t="shared" si="3"/>
        <v/>
      </c>
      <c r="V51" s="468" t="str">
        <f t="shared" si="4"/>
        <v/>
      </c>
      <c r="W51" s="361"/>
      <c r="AE51" s="368" t="e">
        <f t="shared" si="5"/>
        <v>#VALUE!</v>
      </c>
      <c r="AF51" s="278" t="e">
        <f t="shared" si="6"/>
        <v>#VALUE!</v>
      </c>
      <c r="AG51" s="197" t="str">
        <f>IF(AA52="","DNS",RANK(AF51,$AA$5:$AA59,MIN($AA$5:$AA$13)))</f>
        <v>DNS</v>
      </c>
    </row>
    <row r="52" spans="1:33" s="291" customFormat="1" ht="18" customHeight="1">
      <c r="A52" s="396"/>
      <c r="B52" s="407"/>
      <c r="C52" s="415"/>
      <c r="D52" s="416"/>
      <c r="E52" s="417" t="str">
        <f>IF(A52="","",VLOOKUP(A52,'100ｍ入力'!C$5:G$100,5,FALSE))</f>
        <v/>
      </c>
      <c r="F52" s="400">
        <f>IF(E52="",0,VLOOKUP(ROUNDUP(E52,1),女子得点表!$B$5:$C$84,2))</f>
        <v>0</v>
      </c>
      <c r="G52" s="401" t="str">
        <f t="shared" si="8"/>
        <v>DNS</v>
      </c>
      <c r="H52" s="402" t="str">
        <f>IF($A52="","",VLOOKUP($A52,'1000m'!C$4:L$68,6,FALSE))</f>
        <v/>
      </c>
      <c r="I52" s="443" t="s">
        <v>18</v>
      </c>
      <c r="J52" s="444" t="str">
        <f>IF($A52="","",VLOOKUP($A52,'1000m'!$C$4:$L$68,8,FALSE))</f>
        <v/>
      </c>
      <c r="K52" s="443" t="s">
        <v>19</v>
      </c>
      <c r="L52" s="445" t="str">
        <f>IF($A52="","",VLOOKUP($A52,'1000m'!$C$4:$L$68,10,FALSE))</f>
        <v/>
      </c>
      <c r="M52" s="400">
        <f>IF(H52="",0,VLOOKUP(AE52,女子得点表!$E$5:$F$205,2))</f>
        <v>0</v>
      </c>
      <c r="N52" s="446" t="str">
        <f>IF($A52="","",VLOOKUP($A52,'1000m'!$C$4:$N$68,12,FALSE))</f>
        <v/>
      </c>
      <c r="O52" s="399" t="str">
        <f>IF(A52="","",幅跳び入力!Q51)</f>
        <v/>
      </c>
      <c r="P52" s="400">
        <f>IF(O52&lt;2,0,IF(O52="",0,VLOOKUP(O52,女子得点表!$H$5:$I$205,2)))</f>
        <v>0</v>
      </c>
      <c r="Q52" s="401" t="str">
        <f t="shared" si="1"/>
        <v>DNS</v>
      </c>
      <c r="R52" s="466" t="str">
        <f>IF(A52="","",ﾎﾞｰﾙ投げ入力!G53)</f>
        <v/>
      </c>
      <c r="S52" s="400">
        <f>IF(R52="",0,VLOOKUP(R52,女子得点表!$K$5:$L$205,2))</f>
        <v>0</v>
      </c>
      <c r="T52" s="446" t="str">
        <f t="shared" si="2"/>
        <v>DNS</v>
      </c>
      <c r="U52" s="467" t="str">
        <f t="shared" si="3"/>
        <v/>
      </c>
      <c r="V52" s="468" t="str">
        <f t="shared" si="4"/>
        <v/>
      </c>
      <c r="W52" s="361"/>
      <c r="AE52" s="368" t="e">
        <f t="shared" si="5"/>
        <v>#VALUE!</v>
      </c>
      <c r="AF52" s="278" t="e">
        <f t="shared" si="6"/>
        <v>#VALUE!</v>
      </c>
      <c r="AG52" s="197" t="str">
        <f>IF(AA53="","DNS",RANK(AF52,$AA$5:$AA60,MIN($AA$5:$AA$13)))</f>
        <v>DNS</v>
      </c>
    </row>
    <row r="53" spans="1:33" s="291" customFormat="1" ht="18" customHeight="1">
      <c r="A53" s="396"/>
      <c r="B53" s="407"/>
      <c r="C53" s="415"/>
      <c r="D53" s="416"/>
      <c r="E53" s="417" t="str">
        <f>IF(A53="","",VLOOKUP(A53,'100ｍ入力'!C$5:G$100,5,FALSE))</f>
        <v/>
      </c>
      <c r="F53" s="400">
        <f>IF(E53="",0,VLOOKUP(ROUNDUP(E53,1),女子得点表!$B$5:$C$84,2))</f>
        <v>0</v>
      </c>
      <c r="G53" s="401" t="str">
        <f t="shared" si="8"/>
        <v>DNS</v>
      </c>
      <c r="H53" s="402" t="str">
        <f>IF($A53="","",VLOOKUP($A53,'1000m'!C$4:L$68,6,FALSE))</f>
        <v/>
      </c>
      <c r="I53" s="443" t="s">
        <v>18</v>
      </c>
      <c r="J53" s="444" t="str">
        <f>IF($A53="","",VLOOKUP($A53,'1000m'!$C$4:$L$68,8,FALSE))</f>
        <v/>
      </c>
      <c r="K53" s="443" t="s">
        <v>19</v>
      </c>
      <c r="L53" s="445" t="str">
        <f>IF($A53="","",VLOOKUP($A53,'1000m'!$C$4:$L$68,10,FALSE))</f>
        <v/>
      </c>
      <c r="M53" s="400">
        <f>IF(H53="",0,VLOOKUP(AE53,女子得点表!$E$5:$F$205,2))</f>
        <v>0</v>
      </c>
      <c r="N53" s="446" t="str">
        <f>IF($A53="","",VLOOKUP($A53,'1000m'!$C$4:$N$68,12,FALSE))</f>
        <v/>
      </c>
      <c r="O53" s="399" t="str">
        <f>IF(A53="","",幅跳び入力!Q52)</f>
        <v/>
      </c>
      <c r="P53" s="400">
        <f>IF(O53&lt;2,0,IF(O53="",0,VLOOKUP(O53,女子得点表!$H$5:$I$205,2)))</f>
        <v>0</v>
      </c>
      <c r="Q53" s="401" t="str">
        <f t="shared" si="1"/>
        <v>DNS</v>
      </c>
      <c r="R53" s="466" t="str">
        <f>IF(A53="","",ﾎﾞｰﾙ投げ入力!G54)</f>
        <v/>
      </c>
      <c r="S53" s="400">
        <f>IF(R53="",0,VLOOKUP(R53,女子得点表!$K$5:$L$205,2))</f>
        <v>0</v>
      </c>
      <c r="T53" s="446" t="str">
        <f t="shared" si="2"/>
        <v>DNS</v>
      </c>
      <c r="U53" s="467" t="str">
        <f t="shared" si="3"/>
        <v/>
      </c>
      <c r="V53" s="468" t="str">
        <f t="shared" si="4"/>
        <v/>
      </c>
      <c r="W53" s="361"/>
      <c r="AE53" s="368" t="e">
        <f t="shared" si="5"/>
        <v>#VALUE!</v>
      </c>
      <c r="AF53" s="278" t="e">
        <f t="shared" si="6"/>
        <v>#VALUE!</v>
      </c>
      <c r="AG53" s="197" t="str">
        <f>IF(AA54="","DNS",RANK(AF53,$AA$5:$AA61,MIN($AA$5:$AA$13)))</f>
        <v>DNS</v>
      </c>
    </row>
    <row r="54" spans="1:33" s="291" customFormat="1" ht="18" customHeight="1">
      <c r="A54" s="418"/>
      <c r="B54" s="419"/>
      <c r="C54" s="420"/>
      <c r="D54" s="421"/>
      <c r="E54" s="422" t="str">
        <f>IF(A54="","",VLOOKUP(A54,'100ｍ入力'!C$5:G$100,5,FALSE))</f>
        <v/>
      </c>
      <c r="F54" s="423">
        <f>IF(E54="",0,VLOOKUP(ROUNDUP(E54,1),女子得点表!$B$5:$C$84,2))</f>
        <v>0</v>
      </c>
      <c r="G54" s="424" t="str">
        <f t="shared" si="8"/>
        <v>DNS</v>
      </c>
      <c r="H54" s="425" t="str">
        <f>IF($A54="","",VLOOKUP($A54,'1000m'!C$4:L$68,6,FALSE))</f>
        <v/>
      </c>
      <c r="I54" s="451" t="s">
        <v>18</v>
      </c>
      <c r="J54" s="452" t="str">
        <f>IF($A54="","",VLOOKUP($A54,'1000m'!$C$4:$L$68,8,FALSE))</f>
        <v/>
      </c>
      <c r="K54" s="451" t="s">
        <v>19</v>
      </c>
      <c r="L54" s="453" t="str">
        <f>IF($A54="","",VLOOKUP($A54,'1000m'!$C$4:$L$68,10,FALSE))</f>
        <v/>
      </c>
      <c r="M54" s="423">
        <f>IF(H54="",0,VLOOKUP(AE54,女子得点表!$E$5:$F$205,2))</f>
        <v>0</v>
      </c>
      <c r="N54" s="454" t="str">
        <f>IF($A54="","",VLOOKUP($A54,'1000m'!$C$4:$N$68,12,FALSE))</f>
        <v/>
      </c>
      <c r="O54" s="455" t="str">
        <f>IF(A54="","",幅跳び入力!Q53)</f>
        <v/>
      </c>
      <c r="P54" s="423">
        <f>IF(O54&lt;2,0,IF(O54="",0,VLOOKUP(O54,女子得点表!$H$5:$I$205,2)))</f>
        <v>0</v>
      </c>
      <c r="Q54" s="424" t="str">
        <f t="shared" si="1"/>
        <v>DNS</v>
      </c>
      <c r="R54" s="472" t="str">
        <f>IF(A54="","",ﾎﾞｰﾙ投げ入力!G55)</f>
        <v/>
      </c>
      <c r="S54" s="423">
        <f>IF(R54="",0,VLOOKUP(R54,女子得点表!$K$5:$L$205,2))</f>
        <v>0</v>
      </c>
      <c r="T54" s="454" t="str">
        <f t="shared" si="2"/>
        <v>DNS</v>
      </c>
      <c r="U54" s="473" t="str">
        <f t="shared" si="3"/>
        <v/>
      </c>
      <c r="V54" s="474" t="str">
        <f t="shared" si="4"/>
        <v/>
      </c>
      <c r="W54" s="361"/>
      <c r="AE54" s="368" t="e">
        <f t="shared" si="5"/>
        <v>#VALUE!</v>
      </c>
      <c r="AF54" s="278" t="e">
        <f t="shared" si="6"/>
        <v>#VALUE!</v>
      </c>
      <c r="AG54" s="197" t="str">
        <f>IF(AA55="","DNS",RANK(AF54,$AA$5:$AA62,MIN($AA$5:$AA$13)))</f>
        <v>DNS</v>
      </c>
    </row>
    <row r="55" spans="1:33">
      <c r="B55" s="426"/>
      <c r="C55" s="426"/>
      <c r="D55" s="427"/>
      <c r="E55" s="428"/>
      <c r="F55" s="429"/>
      <c r="G55" s="429"/>
      <c r="H55" s="377"/>
      <c r="I55" s="377"/>
      <c r="J55" s="377"/>
      <c r="K55" s="377"/>
      <c r="L55" s="377"/>
      <c r="M55" s="377"/>
      <c r="N55" s="429"/>
      <c r="O55" s="456"/>
      <c r="P55" s="377"/>
      <c r="Q55" s="429"/>
      <c r="R55" s="456"/>
      <c r="S55" s="377"/>
      <c r="T55" s="429"/>
      <c r="U55" s="475"/>
      <c r="V55" s="429"/>
      <c r="W55" s="96"/>
      <c r="AE55" s="368">
        <f t="shared" si="5"/>
        <v>0</v>
      </c>
      <c r="AF55" s="278">
        <f t="shared" si="6"/>
        <v>0</v>
      </c>
      <c r="AG55" s="197" t="str">
        <f>IF(AA56="","DNS",RANK(AF55,$AA$5:$AA63,MIN($AA$5:$AA$13)))</f>
        <v>DNS</v>
      </c>
    </row>
    <row r="56" spans="1:33">
      <c r="B56" s="426"/>
      <c r="C56" s="426"/>
      <c r="D56" s="427"/>
      <c r="E56" s="428"/>
      <c r="F56" s="429"/>
      <c r="G56" s="429"/>
      <c r="H56" s="377"/>
      <c r="I56" s="377"/>
      <c r="J56" s="377"/>
      <c r="K56" s="377"/>
      <c r="L56" s="377"/>
      <c r="M56" s="377"/>
      <c r="N56" s="429"/>
      <c r="O56" s="456"/>
      <c r="P56" s="377"/>
      <c r="Q56" s="429"/>
      <c r="R56" s="456"/>
      <c r="S56" s="377"/>
      <c r="T56" s="429"/>
      <c r="U56" s="475"/>
      <c r="V56" s="429"/>
      <c r="W56" s="96"/>
      <c r="AE56" s="368">
        <f t="shared" si="5"/>
        <v>0</v>
      </c>
      <c r="AF56" s="278">
        <f t="shared" si="6"/>
        <v>0</v>
      </c>
      <c r="AG56" s="197" t="str">
        <f>IF(AA57="","DNS",RANK(AF56,$AA$5:$AA64,MIN($AA$5:$AA$13)))</f>
        <v>DNS</v>
      </c>
    </row>
    <row r="57" spans="1:33">
      <c r="B57" s="426"/>
      <c r="C57" s="426"/>
      <c r="D57" s="427"/>
      <c r="E57" s="428"/>
      <c r="F57" s="429"/>
      <c r="G57" s="429"/>
      <c r="H57" s="377"/>
      <c r="I57" s="377"/>
      <c r="J57" s="377"/>
      <c r="K57" s="377"/>
      <c r="L57" s="377"/>
      <c r="M57" s="377"/>
      <c r="N57" s="429"/>
      <c r="O57" s="456"/>
      <c r="P57" s="377"/>
      <c r="Q57" s="429"/>
      <c r="R57" s="456"/>
      <c r="S57" s="377"/>
      <c r="T57" s="429"/>
      <c r="U57" s="475"/>
      <c r="V57" s="429"/>
      <c r="W57" s="96"/>
      <c r="AE57" s="368">
        <f t="shared" si="5"/>
        <v>0</v>
      </c>
      <c r="AF57" s="278">
        <f t="shared" si="6"/>
        <v>0</v>
      </c>
      <c r="AG57" s="197" t="str">
        <f>IF(AA58="","DNS",RANK(AF57,$AA$5:$AA65,MIN($AA$5:$AA$13)))</f>
        <v>DNS</v>
      </c>
    </row>
    <row r="58" spans="1:33">
      <c r="B58" s="426"/>
      <c r="C58" s="426"/>
      <c r="D58" s="427"/>
      <c r="E58" s="428"/>
      <c r="F58" s="429"/>
      <c r="G58" s="429"/>
      <c r="H58" s="377"/>
      <c r="I58" s="377"/>
      <c r="J58" s="377"/>
      <c r="K58" s="377"/>
      <c r="L58" s="377"/>
      <c r="M58" s="377"/>
      <c r="N58" s="429"/>
      <c r="O58" s="456"/>
      <c r="P58" s="377"/>
      <c r="Q58" s="429"/>
      <c r="R58" s="456"/>
      <c r="S58" s="377"/>
      <c r="T58" s="429"/>
      <c r="U58" s="475"/>
      <c r="V58" s="429"/>
      <c r="W58" s="96"/>
      <c r="AE58" s="368">
        <f t="shared" si="5"/>
        <v>0</v>
      </c>
      <c r="AF58" s="278">
        <f t="shared" si="6"/>
        <v>0</v>
      </c>
      <c r="AG58" s="197" t="str">
        <f>IF(AA59="","DNS",RANK(AF58,$AA$5:$AA66,MIN($AA$5:$AA$13)))</f>
        <v>DNS</v>
      </c>
    </row>
    <row r="59" spans="1:33">
      <c r="B59" s="426"/>
      <c r="C59" s="426"/>
      <c r="D59" s="427"/>
      <c r="E59" s="428"/>
      <c r="F59" s="429"/>
      <c r="G59" s="429"/>
      <c r="H59" s="377"/>
      <c r="I59" s="377"/>
      <c r="J59" s="377"/>
      <c r="K59" s="377"/>
      <c r="L59" s="377"/>
      <c r="M59" s="377"/>
      <c r="N59" s="429"/>
      <c r="O59" s="456"/>
      <c r="P59" s="377"/>
      <c r="Q59" s="429"/>
      <c r="R59" s="456"/>
      <c r="S59" s="377"/>
      <c r="T59" s="429"/>
      <c r="U59" s="475"/>
      <c r="V59" s="429"/>
      <c r="W59" s="96"/>
      <c r="AE59" s="368">
        <f t="shared" si="5"/>
        <v>0</v>
      </c>
      <c r="AF59" s="278">
        <f t="shared" si="6"/>
        <v>0</v>
      </c>
      <c r="AG59" s="197" t="str">
        <f>IF(AA60="","DNS",RANK(AF59,$AA$5:$AA67,MIN($AA$5:$AA$13)))</f>
        <v>DNS</v>
      </c>
    </row>
    <row r="60" spans="1:33">
      <c r="B60" s="426"/>
      <c r="C60" s="426"/>
      <c r="D60" s="427"/>
      <c r="E60" s="428"/>
      <c r="F60" s="429"/>
      <c r="G60" s="429"/>
      <c r="H60" s="377"/>
      <c r="I60" s="377"/>
      <c r="J60" s="377"/>
      <c r="K60" s="377"/>
      <c r="L60" s="377"/>
      <c r="M60" s="377"/>
      <c r="N60" s="429"/>
      <c r="O60" s="456"/>
      <c r="P60" s="377"/>
      <c r="Q60" s="429"/>
      <c r="R60" s="456"/>
      <c r="S60" s="377"/>
      <c r="T60" s="429"/>
      <c r="U60" s="475"/>
      <c r="V60" s="429"/>
      <c r="W60" s="96"/>
    </row>
    <row r="61" spans="1:33">
      <c r="B61" s="426"/>
      <c r="C61" s="426"/>
      <c r="D61" s="427"/>
      <c r="E61" s="428"/>
      <c r="F61" s="429"/>
      <c r="G61" s="429"/>
      <c r="H61" s="377"/>
      <c r="I61" s="377"/>
      <c r="J61" s="377"/>
      <c r="K61" s="377"/>
      <c r="L61" s="377"/>
      <c r="M61" s="377"/>
      <c r="N61" s="429"/>
      <c r="O61" s="456"/>
      <c r="P61" s="377"/>
      <c r="Q61" s="429"/>
      <c r="R61" s="456"/>
      <c r="S61" s="377"/>
      <c r="T61" s="429"/>
      <c r="U61" s="475"/>
      <c r="V61" s="429"/>
      <c r="W61" s="96"/>
    </row>
    <row r="62" spans="1:33">
      <c r="B62" s="426"/>
      <c r="C62" s="426"/>
      <c r="D62" s="427"/>
      <c r="E62" s="428"/>
      <c r="F62" s="429"/>
      <c r="G62" s="429"/>
      <c r="H62" s="377"/>
      <c r="I62" s="377"/>
      <c r="J62" s="377"/>
      <c r="K62" s="377"/>
      <c r="L62" s="377"/>
      <c r="M62" s="377"/>
      <c r="N62" s="429"/>
      <c r="O62" s="456"/>
      <c r="P62" s="377"/>
      <c r="Q62" s="429"/>
      <c r="R62" s="456"/>
      <c r="S62" s="377"/>
      <c r="T62" s="429"/>
      <c r="U62" s="475"/>
      <c r="V62" s="429"/>
      <c r="W62" s="96"/>
    </row>
    <row r="63" spans="1:33">
      <c r="B63" s="426"/>
      <c r="C63" s="426"/>
      <c r="D63" s="427"/>
      <c r="E63" s="428"/>
      <c r="F63" s="429"/>
      <c r="G63" s="429"/>
      <c r="H63" s="377"/>
      <c r="I63" s="377"/>
      <c r="J63" s="377"/>
      <c r="K63" s="377"/>
      <c r="L63" s="377"/>
      <c r="M63" s="377"/>
      <c r="N63" s="429"/>
      <c r="O63" s="456"/>
      <c r="P63" s="377"/>
      <c r="Q63" s="429"/>
      <c r="R63" s="456"/>
      <c r="S63" s="377"/>
      <c r="T63" s="429"/>
      <c r="U63" s="475"/>
      <c r="V63" s="429"/>
      <c r="W63" s="96"/>
    </row>
    <row r="64" spans="1:33">
      <c r="B64" s="426"/>
      <c r="C64" s="426"/>
      <c r="D64" s="427"/>
      <c r="E64" s="428"/>
      <c r="F64" s="429"/>
      <c r="G64" s="429"/>
      <c r="H64" s="377"/>
      <c r="I64" s="377"/>
      <c r="J64" s="377"/>
      <c r="K64" s="377"/>
      <c r="L64" s="377"/>
      <c r="M64" s="377"/>
      <c r="N64" s="429"/>
      <c r="O64" s="456"/>
      <c r="P64" s="377"/>
      <c r="Q64" s="429"/>
      <c r="R64" s="456"/>
      <c r="S64" s="377"/>
      <c r="T64" s="429"/>
      <c r="U64" s="475"/>
      <c r="V64" s="429"/>
      <c r="W64" s="96"/>
    </row>
    <row r="65" spans="2:23">
      <c r="B65" s="426"/>
      <c r="C65" s="426"/>
      <c r="D65" s="427"/>
      <c r="E65" s="428"/>
      <c r="F65" s="429"/>
      <c r="G65" s="429"/>
      <c r="H65" s="377"/>
      <c r="I65" s="377"/>
      <c r="J65" s="377"/>
      <c r="K65" s="377"/>
      <c r="L65" s="377"/>
      <c r="M65" s="377"/>
      <c r="N65" s="429"/>
      <c r="O65" s="456"/>
      <c r="P65" s="377"/>
      <c r="Q65" s="429"/>
      <c r="R65" s="456"/>
      <c r="S65" s="377"/>
      <c r="T65" s="429"/>
      <c r="U65" s="475"/>
      <c r="V65" s="429"/>
      <c r="W65" s="96"/>
    </row>
    <row r="66" spans="2:23">
      <c r="B66" s="426"/>
      <c r="C66" s="426"/>
      <c r="D66" s="427"/>
      <c r="E66" s="428"/>
      <c r="F66" s="429"/>
      <c r="G66" s="429"/>
      <c r="H66" s="377"/>
      <c r="I66" s="377"/>
      <c r="J66" s="377"/>
      <c r="K66" s="377"/>
      <c r="L66" s="377"/>
      <c r="M66" s="377"/>
      <c r="N66" s="429"/>
      <c r="O66" s="456"/>
      <c r="P66" s="377"/>
      <c r="Q66" s="429"/>
      <c r="R66" s="456"/>
      <c r="S66" s="377"/>
      <c r="T66" s="429"/>
      <c r="U66" s="475"/>
      <c r="V66" s="429"/>
      <c r="W66" s="96"/>
    </row>
    <row r="67" spans="2:23">
      <c r="B67" s="426"/>
      <c r="C67" s="426"/>
      <c r="D67" s="427"/>
      <c r="E67" s="428"/>
      <c r="F67" s="429"/>
      <c r="G67" s="429"/>
      <c r="H67" s="377"/>
      <c r="I67" s="377"/>
      <c r="J67" s="377"/>
      <c r="K67" s="377"/>
      <c r="L67" s="377"/>
      <c r="M67" s="377"/>
      <c r="N67" s="429"/>
      <c r="O67" s="456"/>
      <c r="P67" s="377"/>
      <c r="Q67" s="429"/>
      <c r="R67" s="456"/>
      <c r="S67" s="377"/>
      <c r="T67" s="429"/>
      <c r="U67" s="475"/>
      <c r="V67" s="429"/>
      <c r="W67" s="96"/>
    </row>
    <row r="68" spans="2:23">
      <c r="B68" s="426"/>
      <c r="C68" s="426"/>
      <c r="D68" s="427"/>
      <c r="E68" s="428"/>
      <c r="F68" s="429"/>
      <c r="G68" s="429"/>
      <c r="H68" s="377"/>
      <c r="I68" s="377"/>
      <c r="J68" s="377"/>
      <c r="K68" s="377"/>
      <c r="L68" s="377"/>
      <c r="M68" s="377"/>
      <c r="N68" s="429"/>
      <c r="O68" s="456"/>
      <c r="P68" s="377"/>
      <c r="Q68" s="429"/>
      <c r="R68" s="456"/>
      <c r="S68" s="377"/>
      <c r="T68" s="429"/>
      <c r="U68" s="475"/>
      <c r="V68" s="429"/>
      <c r="W68" s="96"/>
    </row>
    <row r="69" spans="2:23">
      <c r="B69" s="426"/>
      <c r="C69" s="426"/>
      <c r="D69" s="427"/>
      <c r="E69" s="428"/>
      <c r="F69" s="429"/>
      <c r="G69" s="429"/>
      <c r="H69" s="377"/>
      <c r="I69" s="377"/>
      <c r="J69" s="377"/>
      <c r="K69" s="377"/>
      <c r="L69" s="377"/>
      <c r="M69" s="377"/>
      <c r="N69" s="429"/>
      <c r="O69" s="456"/>
      <c r="P69" s="377"/>
      <c r="Q69" s="429"/>
      <c r="R69" s="456"/>
      <c r="S69" s="377"/>
      <c r="T69" s="429"/>
      <c r="U69" s="475"/>
      <c r="V69" s="429"/>
      <c r="W69" s="96"/>
    </row>
    <row r="70" spans="2:23">
      <c r="B70" s="426"/>
      <c r="C70" s="426"/>
      <c r="D70" s="427"/>
      <c r="E70" s="428"/>
      <c r="F70" s="429"/>
      <c r="G70" s="429"/>
      <c r="H70" s="377"/>
      <c r="I70" s="377"/>
      <c r="J70" s="377"/>
      <c r="K70" s="377"/>
      <c r="L70" s="377"/>
      <c r="M70" s="377"/>
      <c r="N70" s="429"/>
      <c r="O70" s="456"/>
      <c r="P70" s="377"/>
      <c r="Q70" s="429"/>
      <c r="R70" s="456"/>
      <c r="S70" s="377"/>
      <c r="T70" s="429"/>
      <c r="U70" s="475"/>
      <c r="V70" s="429"/>
      <c r="W70" s="96"/>
    </row>
    <row r="71" spans="2:23">
      <c r="B71" s="426"/>
      <c r="C71" s="426"/>
      <c r="D71" s="427"/>
      <c r="E71" s="428"/>
      <c r="F71" s="429"/>
      <c r="G71" s="429"/>
      <c r="H71" s="377"/>
      <c r="I71" s="377"/>
      <c r="J71" s="377"/>
      <c r="K71" s="377"/>
      <c r="L71" s="377"/>
      <c r="M71" s="377"/>
      <c r="N71" s="429"/>
      <c r="O71" s="456"/>
      <c r="P71" s="377"/>
      <c r="Q71" s="429"/>
      <c r="R71" s="456"/>
      <c r="S71" s="377"/>
      <c r="T71" s="429"/>
      <c r="U71" s="475"/>
      <c r="V71" s="429"/>
      <c r="W71" s="96"/>
    </row>
    <row r="72" spans="2:23">
      <c r="B72" s="426"/>
      <c r="C72" s="426"/>
      <c r="D72" s="427"/>
      <c r="E72" s="428"/>
      <c r="F72" s="429"/>
      <c r="G72" s="429"/>
      <c r="H72" s="377"/>
      <c r="I72" s="377"/>
      <c r="J72" s="377"/>
      <c r="K72" s="377"/>
      <c r="L72" s="377"/>
      <c r="M72" s="377"/>
      <c r="N72" s="429"/>
      <c r="O72" s="456"/>
      <c r="P72" s="377"/>
      <c r="Q72" s="429"/>
      <c r="R72" s="456"/>
      <c r="S72" s="377"/>
      <c r="T72" s="429"/>
      <c r="U72" s="475"/>
      <c r="V72" s="429"/>
      <c r="W72" s="96"/>
    </row>
    <row r="73" spans="2:23">
      <c r="B73" s="426"/>
      <c r="C73" s="426"/>
      <c r="D73" s="427"/>
      <c r="E73" s="428"/>
      <c r="F73" s="429"/>
      <c r="G73" s="429"/>
      <c r="H73" s="377"/>
      <c r="I73" s="377"/>
      <c r="J73" s="377"/>
      <c r="K73" s="377"/>
      <c r="L73" s="377"/>
      <c r="M73" s="377"/>
      <c r="N73" s="429"/>
      <c r="O73" s="456"/>
      <c r="P73" s="377"/>
      <c r="Q73" s="429"/>
      <c r="R73" s="456"/>
      <c r="S73" s="377"/>
      <c r="T73" s="429"/>
      <c r="U73" s="475"/>
      <c r="V73" s="429"/>
      <c r="W73" s="96"/>
    </row>
    <row r="74" spans="2:23">
      <c r="B74" s="426"/>
      <c r="C74" s="426"/>
      <c r="D74" s="426"/>
      <c r="E74" s="428"/>
      <c r="F74" s="429"/>
      <c r="G74" s="429"/>
      <c r="H74" s="377"/>
      <c r="I74" s="377"/>
      <c r="J74" s="377"/>
      <c r="K74" s="377"/>
      <c r="L74" s="377"/>
      <c r="M74" s="377"/>
      <c r="N74" s="429"/>
      <c r="O74" s="456"/>
      <c r="P74" s="377"/>
      <c r="Q74" s="429"/>
      <c r="R74" s="456"/>
      <c r="S74" s="377"/>
      <c r="T74" s="429"/>
      <c r="U74" s="475"/>
      <c r="V74" s="429"/>
      <c r="W74" s="96"/>
    </row>
    <row r="75" spans="2:23">
      <c r="B75" s="426"/>
      <c r="C75" s="426"/>
      <c r="D75" s="426"/>
      <c r="E75" s="428"/>
      <c r="F75" s="429"/>
      <c r="G75" s="429"/>
      <c r="H75" s="377"/>
      <c r="I75" s="377"/>
      <c r="J75" s="377"/>
      <c r="K75" s="377"/>
      <c r="L75" s="377"/>
      <c r="M75" s="377"/>
      <c r="N75" s="429"/>
      <c r="O75" s="456"/>
      <c r="P75" s="377"/>
      <c r="Q75" s="429"/>
      <c r="R75" s="456"/>
      <c r="S75" s="377"/>
      <c r="T75" s="429"/>
      <c r="U75" s="475"/>
      <c r="V75" s="429"/>
      <c r="W75" s="96"/>
    </row>
    <row r="76" spans="2:23">
      <c r="B76" s="426"/>
      <c r="C76" s="426"/>
      <c r="D76" s="426"/>
      <c r="E76" s="428"/>
      <c r="F76" s="429"/>
      <c r="G76" s="429"/>
      <c r="H76" s="377"/>
      <c r="I76" s="377"/>
      <c r="J76" s="377"/>
      <c r="K76" s="377"/>
      <c r="L76" s="377"/>
      <c r="M76" s="377"/>
      <c r="N76" s="429"/>
      <c r="O76" s="456"/>
      <c r="P76" s="377"/>
      <c r="Q76" s="429"/>
      <c r="R76" s="456"/>
      <c r="S76" s="377"/>
      <c r="T76" s="429"/>
      <c r="U76" s="475"/>
      <c r="V76" s="429"/>
      <c r="W76" s="96"/>
    </row>
    <row r="77" spans="2:23">
      <c r="B77" s="426"/>
      <c r="C77" s="426"/>
      <c r="D77" s="426"/>
      <c r="E77" s="428"/>
      <c r="F77" s="429"/>
      <c r="G77" s="429"/>
      <c r="H77" s="377"/>
      <c r="I77" s="377"/>
      <c r="J77" s="377"/>
      <c r="K77" s="377"/>
      <c r="L77" s="377"/>
      <c r="M77" s="377"/>
      <c r="N77" s="429"/>
      <c r="O77" s="456"/>
      <c r="P77" s="377"/>
      <c r="Q77" s="429"/>
      <c r="R77" s="456"/>
      <c r="S77" s="377"/>
      <c r="T77" s="429"/>
      <c r="U77" s="475"/>
      <c r="V77" s="429"/>
      <c r="W77" s="96"/>
    </row>
    <row r="78" spans="2:23">
      <c r="B78" s="426"/>
      <c r="C78" s="426"/>
      <c r="D78" s="426"/>
      <c r="E78" s="428"/>
      <c r="F78" s="429"/>
      <c r="G78" s="429"/>
      <c r="H78" s="377"/>
      <c r="I78" s="377"/>
      <c r="J78" s="377"/>
      <c r="K78" s="377"/>
      <c r="L78" s="377"/>
      <c r="M78" s="377"/>
      <c r="N78" s="429"/>
      <c r="O78" s="456"/>
      <c r="P78" s="377"/>
      <c r="Q78" s="429"/>
      <c r="R78" s="456"/>
      <c r="S78" s="377"/>
      <c r="T78" s="429"/>
      <c r="U78" s="475"/>
      <c r="V78" s="429"/>
      <c r="W78" s="96"/>
    </row>
    <row r="79" spans="2:23">
      <c r="B79" s="426"/>
      <c r="C79" s="426"/>
      <c r="D79" s="426"/>
      <c r="E79" s="428"/>
      <c r="F79" s="429"/>
      <c r="G79" s="429"/>
      <c r="H79" s="377"/>
      <c r="I79" s="377"/>
      <c r="J79" s="377"/>
      <c r="K79" s="377"/>
      <c r="L79" s="377"/>
      <c r="M79" s="377"/>
      <c r="N79" s="429"/>
      <c r="O79" s="456"/>
      <c r="P79" s="377"/>
      <c r="Q79" s="429"/>
      <c r="R79" s="456"/>
      <c r="S79" s="377"/>
      <c r="T79" s="429"/>
      <c r="U79" s="475"/>
      <c r="V79" s="429"/>
      <c r="W79" s="96"/>
    </row>
    <row r="80" spans="2:23">
      <c r="B80" s="426"/>
      <c r="C80" s="426"/>
      <c r="D80" s="426"/>
      <c r="E80" s="428"/>
      <c r="F80" s="429"/>
      <c r="G80" s="429"/>
      <c r="H80" s="377"/>
      <c r="I80" s="377"/>
      <c r="J80" s="377"/>
      <c r="K80" s="377"/>
      <c r="L80" s="377"/>
      <c r="M80" s="377"/>
      <c r="N80" s="429"/>
      <c r="O80" s="456"/>
      <c r="P80" s="377"/>
      <c r="Q80" s="429"/>
      <c r="R80" s="456"/>
      <c r="S80" s="377"/>
      <c r="T80" s="429"/>
      <c r="U80" s="475"/>
      <c r="V80" s="429"/>
      <c r="W80" s="96"/>
    </row>
    <row r="81" spans="2:33">
      <c r="B81" s="426"/>
      <c r="C81" s="426"/>
      <c r="D81" s="426"/>
      <c r="E81" s="428"/>
      <c r="F81" s="429"/>
      <c r="G81" s="429"/>
      <c r="H81" s="377"/>
      <c r="I81" s="377"/>
      <c r="J81" s="377"/>
      <c r="K81" s="377"/>
      <c r="L81" s="377"/>
      <c r="M81" s="377"/>
      <c r="N81" s="429"/>
      <c r="O81" s="456"/>
      <c r="P81" s="377"/>
      <c r="Q81" s="429"/>
      <c r="R81" s="456"/>
      <c r="S81" s="377"/>
      <c r="T81" s="429"/>
      <c r="U81" s="475"/>
      <c r="V81" s="429"/>
      <c r="W81" s="96"/>
    </row>
    <row r="82" spans="2:33">
      <c r="B82" s="426"/>
      <c r="C82" s="426"/>
      <c r="D82" s="426"/>
      <c r="E82" s="428"/>
      <c r="F82" s="429"/>
      <c r="G82" s="429"/>
      <c r="H82" s="377"/>
      <c r="I82" s="377"/>
      <c r="J82" s="377"/>
      <c r="K82" s="377"/>
      <c r="L82" s="377"/>
      <c r="M82" s="377"/>
      <c r="N82" s="429"/>
      <c r="O82" s="456"/>
      <c r="P82" s="377"/>
      <c r="Q82" s="429"/>
      <c r="R82" s="456"/>
      <c r="S82" s="377"/>
      <c r="T82" s="429"/>
      <c r="U82" s="475"/>
      <c r="V82" s="429"/>
      <c r="W82" s="96"/>
    </row>
    <row r="83" spans="2:33">
      <c r="B83" s="426"/>
      <c r="C83" s="426"/>
      <c r="D83" s="426"/>
      <c r="E83" s="428"/>
      <c r="F83" s="429"/>
      <c r="G83" s="429"/>
      <c r="H83" s="377"/>
      <c r="I83" s="377"/>
      <c r="J83" s="377"/>
      <c r="K83" s="377"/>
      <c r="L83" s="377"/>
      <c r="M83" s="377"/>
      <c r="N83" s="429"/>
      <c r="O83" s="456"/>
      <c r="P83" s="377"/>
      <c r="Q83" s="429"/>
      <c r="R83" s="456"/>
      <c r="S83" s="377"/>
      <c r="T83" s="429"/>
      <c r="U83" s="475"/>
      <c r="V83" s="429"/>
      <c r="W83" s="96"/>
    </row>
    <row r="84" spans="2:33">
      <c r="B84" s="426"/>
      <c r="C84" s="426"/>
      <c r="D84" s="426"/>
      <c r="E84" s="428"/>
      <c r="F84" s="429"/>
      <c r="G84" s="429"/>
      <c r="H84" s="377"/>
      <c r="I84" s="377"/>
      <c r="J84" s="377"/>
      <c r="K84" s="377"/>
      <c r="L84" s="377"/>
      <c r="M84" s="377"/>
      <c r="N84" s="429"/>
      <c r="O84" s="456"/>
      <c r="P84" s="377"/>
      <c r="Q84" s="429"/>
      <c r="R84" s="456"/>
      <c r="S84" s="377"/>
      <c r="T84" s="429"/>
      <c r="U84" s="475"/>
      <c r="V84" s="429"/>
      <c r="W84" s="96"/>
      <c r="AE84" s="96"/>
      <c r="AF84" s="96"/>
      <c r="AG84" s="96"/>
    </row>
    <row r="85" spans="2:33">
      <c r="B85" s="426"/>
      <c r="C85" s="426"/>
      <c r="D85" s="426"/>
      <c r="E85" s="428"/>
      <c r="F85" s="429"/>
      <c r="G85" s="429"/>
      <c r="H85" s="377"/>
      <c r="I85" s="377"/>
      <c r="J85" s="377"/>
      <c r="K85" s="377"/>
      <c r="L85" s="377"/>
      <c r="M85" s="377"/>
      <c r="N85" s="429"/>
      <c r="O85" s="456"/>
      <c r="P85" s="377"/>
      <c r="Q85" s="429"/>
      <c r="R85" s="456"/>
      <c r="S85" s="377"/>
      <c r="T85" s="429"/>
      <c r="U85" s="475"/>
      <c r="V85" s="429"/>
      <c r="W85" s="96"/>
      <c r="AE85" s="96"/>
      <c r="AF85" s="96"/>
      <c r="AG85" s="96"/>
    </row>
    <row r="86" spans="2:33">
      <c r="B86" s="426"/>
      <c r="C86" s="426"/>
      <c r="D86" s="426"/>
      <c r="E86" s="428"/>
      <c r="F86" s="429"/>
      <c r="G86" s="429"/>
      <c r="H86" s="377"/>
      <c r="I86" s="377"/>
      <c r="J86" s="377"/>
      <c r="K86" s="377"/>
      <c r="L86" s="377"/>
      <c r="M86" s="377"/>
      <c r="N86" s="429"/>
      <c r="O86" s="456"/>
      <c r="P86" s="377"/>
      <c r="Q86" s="429"/>
      <c r="R86" s="456"/>
      <c r="S86" s="377"/>
      <c r="T86" s="429"/>
      <c r="U86" s="475"/>
      <c r="V86" s="429"/>
      <c r="W86" s="96"/>
      <c r="AE86" s="96"/>
      <c r="AF86" s="96"/>
      <c r="AG86" s="96"/>
    </row>
    <row r="87" spans="2:33">
      <c r="B87" s="426"/>
      <c r="C87" s="426"/>
      <c r="D87" s="426"/>
      <c r="E87" s="428"/>
      <c r="F87" s="429"/>
      <c r="G87" s="429"/>
      <c r="H87" s="377"/>
      <c r="I87" s="377"/>
      <c r="J87" s="377"/>
      <c r="K87" s="377"/>
      <c r="L87" s="377"/>
      <c r="M87" s="377"/>
      <c r="N87" s="429"/>
      <c r="O87" s="456"/>
      <c r="P87" s="377"/>
      <c r="Q87" s="429"/>
      <c r="R87" s="456"/>
      <c r="S87" s="377"/>
      <c r="T87" s="429"/>
      <c r="U87" s="475"/>
      <c r="V87" s="429"/>
      <c r="W87" s="96"/>
    </row>
    <row r="88" spans="2:33">
      <c r="B88" s="426"/>
      <c r="C88" s="426"/>
      <c r="D88" s="426"/>
      <c r="E88" s="428"/>
      <c r="F88" s="429"/>
      <c r="G88" s="429"/>
      <c r="H88" s="377"/>
      <c r="I88" s="377"/>
      <c r="J88" s="377"/>
      <c r="K88" s="377"/>
      <c r="L88" s="377"/>
      <c r="M88" s="377"/>
      <c r="N88" s="429"/>
      <c r="O88" s="456"/>
      <c r="P88" s="377"/>
      <c r="Q88" s="429"/>
      <c r="R88" s="456"/>
      <c r="S88" s="377"/>
      <c r="T88" s="429"/>
      <c r="U88" s="475"/>
      <c r="V88" s="429"/>
      <c r="W88" s="96"/>
    </row>
    <row r="89" spans="2:33">
      <c r="B89" s="426"/>
      <c r="C89" s="426"/>
      <c r="D89" s="426"/>
      <c r="E89" s="428"/>
      <c r="F89" s="429"/>
      <c r="G89" s="429"/>
      <c r="H89" s="377"/>
      <c r="I89" s="377"/>
      <c r="J89" s="377"/>
      <c r="K89" s="377"/>
      <c r="L89" s="377"/>
      <c r="M89" s="377"/>
      <c r="N89" s="429"/>
      <c r="O89" s="456"/>
      <c r="P89" s="377"/>
      <c r="Q89" s="429"/>
      <c r="R89" s="456"/>
      <c r="S89" s="377"/>
      <c r="T89" s="429"/>
      <c r="U89" s="475"/>
      <c r="V89" s="429"/>
      <c r="W89" s="96"/>
    </row>
    <row r="90" spans="2:33">
      <c r="B90" s="426"/>
      <c r="C90" s="426"/>
      <c r="D90" s="426"/>
      <c r="E90" s="428"/>
      <c r="F90" s="429"/>
      <c r="G90" s="429"/>
      <c r="H90" s="377"/>
      <c r="I90" s="377"/>
      <c r="J90" s="377"/>
      <c r="K90" s="377"/>
      <c r="L90" s="377"/>
      <c r="M90" s="377"/>
      <c r="N90" s="429"/>
      <c r="O90" s="456"/>
      <c r="P90" s="377"/>
      <c r="Q90" s="429"/>
      <c r="R90" s="456"/>
      <c r="S90" s="377"/>
      <c r="T90" s="429"/>
      <c r="U90" s="475"/>
      <c r="V90" s="429"/>
      <c r="W90" s="96"/>
    </row>
    <row r="91" spans="2:33">
      <c r="B91" s="426"/>
      <c r="C91" s="426"/>
      <c r="D91" s="426"/>
      <c r="E91" s="428"/>
      <c r="F91" s="429"/>
      <c r="G91" s="429"/>
      <c r="H91" s="377"/>
      <c r="I91" s="377"/>
      <c r="J91" s="377"/>
      <c r="K91" s="377"/>
      <c r="L91" s="377"/>
      <c r="M91" s="377"/>
      <c r="N91" s="429"/>
      <c r="O91" s="456"/>
      <c r="P91" s="377"/>
      <c r="Q91" s="429"/>
      <c r="R91" s="456"/>
      <c r="S91" s="377"/>
      <c r="T91" s="429"/>
      <c r="U91" s="475"/>
      <c r="V91" s="429"/>
      <c r="W91" s="96"/>
    </row>
    <row r="92" spans="2:33">
      <c r="B92" s="426"/>
      <c r="C92" s="426"/>
      <c r="D92" s="426"/>
      <c r="E92" s="428"/>
      <c r="F92" s="429"/>
      <c r="G92" s="429"/>
      <c r="H92" s="377"/>
      <c r="I92" s="377"/>
      <c r="J92" s="377"/>
      <c r="K92" s="377"/>
      <c r="L92" s="377"/>
      <c r="M92" s="377"/>
      <c r="N92" s="429"/>
      <c r="O92" s="456"/>
      <c r="P92" s="377"/>
      <c r="Q92" s="429"/>
      <c r="R92" s="456"/>
      <c r="S92" s="377"/>
      <c r="T92" s="429"/>
      <c r="U92" s="475"/>
      <c r="V92" s="429"/>
      <c r="W92" s="96"/>
    </row>
    <row r="93" spans="2:33">
      <c r="B93" s="426"/>
      <c r="C93" s="426"/>
      <c r="D93" s="426"/>
      <c r="E93" s="428"/>
      <c r="F93" s="429"/>
      <c r="G93" s="429"/>
      <c r="H93" s="377"/>
      <c r="I93" s="377"/>
      <c r="J93" s="377"/>
      <c r="K93" s="377"/>
      <c r="L93" s="377"/>
      <c r="M93" s="377"/>
      <c r="N93" s="429"/>
      <c r="O93" s="456"/>
      <c r="P93" s="377"/>
      <c r="Q93" s="429"/>
      <c r="R93" s="456"/>
      <c r="S93" s="377"/>
      <c r="T93" s="429"/>
      <c r="U93" s="475"/>
      <c r="V93" s="429"/>
      <c r="W93" s="96"/>
    </row>
    <row r="94" spans="2:33">
      <c r="B94" s="426"/>
      <c r="C94" s="426"/>
      <c r="D94" s="426"/>
      <c r="E94" s="428"/>
      <c r="F94" s="429"/>
      <c r="G94" s="429"/>
      <c r="H94" s="377"/>
      <c r="I94" s="377"/>
      <c r="J94" s="377"/>
      <c r="K94" s="377"/>
      <c r="L94" s="377"/>
      <c r="M94" s="377"/>
      <c r="N94" s="429"/>
      <c r="O94" s="456"/>
      <c r="P94" s="377"/>
      <c r="Q94" s="429"/>
      <c r="R94" s="456"/>
      <c r="S94" s="377"/>
      <c r="T94" s="429"/>
      <c r="U94" s="475"/>
      <c r="V94" s="429"/>
      <c r="W94" s="96"/>
    </row>
    <row r="95" spans="2:33">
      <c r="B95" s="426"/>
      <c r="C95" s="426"/>
      <c r="D95" s="426"/>
      <c r="E95" s="428"/>
      <c r="F95" s="429"/>
      <c r="G95" s="429"/>
      <c r="H95" s="377"/>
      <c r="I95" s="377"/>
      <c r="J95" s="377"/>
      <c r="K95" s="377"/>
      <c r="L95" s="377"/>
      <c r="M95" s="377"/>
      <c r="N95" s="429"/>
      <c r="O95" s="456"/>
      <c r="P95" s="377"/>
      <c r="Q95" s="429"/>
      <c r="R95" s="456"/>
      <c r="S95" s="377"/>
      <c r="T95" s="429"/>
      <c r="U95" s="475"/>
      <c r="V95" s="429"/>
      <c r="W95" s="96"/>
    </row>
    <row r="96" spans="2:33">
      <c r="B96" s="426"/>
      <c r="C96" s="426"/>
      <c r="D96" s="426"/>
      <c r="E96" s="428"/>
      <c r="F96" s="429"/>
      <c r="G96" s="429"/>
      <c r="H96" s="377"/>
      <c r="I96" s="377"/>
      <c r="J96" s="377"/>
      <c r="K96" s="377"/>
      <c r="L96" s="377"/>
      <c r="M96" s="377"/>
      <c r="N96" s="429"/>
      <c r="O96" s="456"/>
      <c r="P96" s="377"/>
      <c r="Q96" s="429"/>
      <c r="R96" s="456"/>
      <c r="S96" s="377"/>
      <c r="T96" s="429"/>
      <c r="U96" s="475"/>
      <c r="V96" s="429"/>
      <c r="W96" s="96"/>
    </row>
    <row r="97" spans="2:23">
      <c r="B97" s="426"/>
      <c r="C97" s="426"/>
      <c r="D97" s="426"/>
      <c r="E97" s="428"/>
      <c r="F97" s="429"/>
      <c r="G97" s="429"/>
      <c r="H97" s="377"/>
      <c r="I97" s="377"/>
      <c r="J97" s="377"/>
      <c r="K97" s="377"/>
      <c r="L97" s="377"/>
      <c r="M97" s="377"/>
      <c r="N97" s="429"/>
      <c r="O97" s="456"/>
      <c r="P97" s="377"/>
      <c r="Q97" s="429"/>
      <c r="R97" s="456"/>
      <c r="S97" s="377"/>
      <c r="T97" s="429"/>
      <c r="U97" s="475"/>
      <c r="V97" s="429"/>
      <c r="W97" s="96"/>
    </row>
    <row r="98" spans="2:23">
      <c r="B98" s="426"/>
      <c r="C98" s="426"/>
      <c r="D98" s="426"/>
      <c r="E98" s="428"/>
      <c r="F98" s="429"/>
      <c r="G98" s="429"/>
      <c r="H98" s="377"/>
      <c r="I98" s="377"/>
      <c r="J98" s="377"/>
      <c r="K98" s="377"/>
      <c r="L98" s="377"/>
      <c r="M98" s="377"/>
      <c r="N98" s="429"/>
      <c r="O98" s="456"/>
      <c r="P98" s="377"/>
      <c r="Q98" s="429"/>
      <c r="R98" s="456"/>
      <c r="S98" s="377"/>
      <c r="T98" s="429"/>
      <c r="U98" s="475"/>
      <c r="V98" s="429"/>
      <c r="W98" s="96"/>
    </row>
    <row r="99" spans="2:23">
      <c r="E99" s="428"/>
      <c r="F99" s="429"/>
      <c r="G99" s="429"/>
      <c r="H99" s="377"/>
      <c r="I99" s="377"/>
      <c r="J99" s="377"/>
      <c r="K99" s="377"/>
      <c r="L99" s="377"/>
      <c r="M99" s="377"/>
      <c r="N99" s="429"/>
      <c r="O99" s="456"/>
      <c r="P99" s="377"/>
      <c r="Q99" s="429"/>
      <c r="R99" s="456"/>
      <c r="S99" s="377"/>
      <c r="T99" s="429"/>
      <c r="U99" s="475"/>
      <c r="V99" s="429"/>
      <c r="W99" s="96"/>
    </row>
    <row r="100" spans="2:23">
      <c r="E100" s="428"/>
      <c r="F100" s="429"/>
      <c r="G100" s="429"/>
      <c r="H100" s="377"/>
      <c r="I100" s="377"/>
      <c r="J100" s="377"/>
      <c r="K100" s="377"/>
      <c r="L100" s="377"/>
      <c r="M100" s="377"/>
      <c r="N100" s="429"/>
      <c r="O100" s="456"/>
      <c r="P100" s="377"/>
      <c r="Q100" s="429"/>
      <c r="R100" s="456"/>
      <c r="S100" s="377"/>
      <c r="T100" s="429"/>
      <c r="U100" s="475"/>
      <c r="V100" s="429"/>
      <c r="W100" s="96"/>
    </row>
    <row r="101" spans="2:23">
      <c r="E101" s="428"/>
      <c r="F101" s="429"/>
      <c r="G101" s="429"/>
      <c r="H101" s="377"/>
      <c r="I101" s="377"/>
      <c r="J101" s="377"/>
      <c r="K101" s="377"/>
      <c r="L101" s="377"/>
      <c r="M101" s="377"/>
      <c r="N101" s="429"/>
      <c r="O101" s="456"/>
      <c r="P101" s="377"/>
      <c r="Q101" s="429"/>
      <c r="R101" s="456"/>
      <c r="S101" s="377"/>
      <c r="T101" s="429"/>
      <c r="U101" s="475"/>
      <c r="V101" s="429"/>
      <c r="W101" s="96"/>
    </row>
    <row r="102" spans="2:23">
      <c r="E102" s="428"/>
      <c r="F102" s="429"/>
      <c r="G102" s="429"/>
      <c r="H102" s="377"/>
      <c r="I102" s="377"/>
      <c r="J102" s="377"/>
      <c r="K102" s="377"/>
      <c r="L102" s="377"/>
      <c r="M102" s="377"/>
      <c r="N102" s="429"/>
      <c r="O102" s="456"/>
      <c r="P102" s="377"/>
      <c r="Q102" s="429"/>
      <c r="R102" s="456"/>
      <c r="S102" s="377"/>
      <c r="T102" s="429"/>
      <c r="U102" s="475"/>
      <c r="V102" s="429"/>
      <c r="W102" s="96"/>
    </row>
    <row r="103" spans="2:23">
      <c r="E103" s="428"/>
      <c r="F103" s="429"/>
      <c r="G103" s="429"/>
      <c r="H103" s="377"/>
      <c r="I103" s="377"/>
      <c r="J103" s="377"/>
      <c r="K103" s="377"/>
      <c r="L103" s="377"/>
      <c r="M103" s="377"/>
      <c r="N103" s="429"/>
      <c r="O103" s="456"/>
      <c r="P103" s="377"/>
      <c r="Q103" s="429"/>
      <c r="R103" s="456"/>
      <c r="S103" s="377"/>
      <c r="T103" s="429"/>
      <c r="U103" s="475"/>
      <c r="V103" s="429"/>
      <c r="W103" s="96"/>
    </row>
    <row r="104" spans="2:23">
      <c r="E104" s="428"/>
      <c r="F104" s="429"/>
      <c r="G104" s="429"/>
      <c r="H104" s="377"/>
      <c r="I104" s="377"/>
      <c r="J104" s="377"/>
      <c r="K104" s="377"/>
      <c r="L104" s="377"/>
      <c r="M104" s="377"/>
      <c r="N104" s="429"/>
      <c r="O104" s="456"/>
      <c r="P104" s="377"/>
      <c r="Q104" s="429"/>
      <c r="R104" s="456"/>
      <c r="S104" s="377"/>
      <c r="T104" s="429"/>
      <c r="U104" s="475"/>
      <c r="V104" s="429"/>
      <c r="W104" s="96"/>
    </row>
    <row r="105" spans="2:23">
      <c r="E105" s="428"/>
      <c r="F105" s="429"/>
      <c r="G105" s="429"/>
      <c r="H105" s="377"/>
      <c r="I105" s="377"/>
      <c r="J105" s="377"/>
      <c r="K105" s="377"/>
      <c r="L105" s="377"/>
      <c r="M105" s="377"/>
      <c r="N105" s="429"/>
      <c r="O105" s="456"/>
      <c r="P105" s="377"/>
      <c r="Q105" s="429"/>
      <c r="R105" s="456"/>
      <c r="S105" s="377"/>
      <c r="T105" s="429"/>
      <c r="U105" s="475"/>
      <c r="V105" s="429"/>
      <c r="W105" s="96"/>
    </row>
    <row r="106" spans="2:23">
      <c r="E106" s="428"/>
      <c r="F106" s="429"/>
      <c r="G106" s="429"/>
      <c r="H106" s="377"/>
      <c r="I106" s="377"/>
      <c r="J106" s="377"/>
      <c r="K106" s="377"/>
      <c r="L106" s="377"/>
      <c r="M106" s="377"/>
      <c r="N106" s="429"/>
      <c r="O106" s="456"/>
      <c r="P106" s="377"/>
      <c r="Q106" s="429"/>
      <c r="R106" s="456"/>
      <c r="S106" s="377"/>
      <c r="T106" s="429"/>
      <c r="U106" s="475"/>
      <c r="V106" s="429"/>
      <c r="W106" s="96"/>
    </row>
    <row r="107" spans="2:23">
      <c r="E107" s="428"/>
      <c r="F107" s="429"/>
      <c r="G107" s="429"/>
      <c r="H107" s="377"/>
      <c r="I107" s="377"/>
      <c r="J107" s="377"/>
      <c r="K107" s="377"/>
      <c r="L107" s="377"/>
      <c r="M107" s="377"/>
      <c r="N107" s="429"/>
      <c r="O107" s="456"/>
      <c r="P107" s="377"/>
      <c r="Q107" s="429"/>
      <c r="R107" s="456"/>
      <c r="S107" s="377"/>
      <c r="T107" s="429"/>
      <c r="U107" s="475"/>
      <c r="V107" s="429"/>
      <c r="W107" s="96"/>
    </row>
    <row r="108" spans="2:23">
      <c r="E108" s="428"/>
      <c r="F108" s="429"/>
      <c r="G108" s="429"/>
      <c r="H108" s="377"/>
      <c r="I108" s="377"/>
      <c r="J108" s="377"/>
      <c r="K108" s="377"/>
      <c r="L108" s="377"/>
      <c r="M108" s="377"/>
      <c r="N108" s="429"/>
      <c r="O108" s="456"/>
      <c r="P108" s="377"/>
      <c r="Q108" s="429"/>
      <c r="R108" s="456"/>
      <c r="S108" s="377"/>
      <c r="T108" s="429"/>
      <c r="U108" s="475"/>
      <c r="V108" s="429"/>
      <c r="W108" s="96"/>
    </row>
    <row r="109" spans="2:23">
      <c r="E109" s="428"/>
      <c r="F109" s="429"/>
      <c r="G109" s="429"/>
      <c r="H109" s="377"/>
      <c r="I109" s="377"/>
      <c r="J109" s="377"/>
      <c r="K109" s="377"/>
      <c r="L109" s="377"/>
      <c r="M109" s="377"/>
      <c r="N109" s="429"/>
      <c r="O109" s="456"/>
      <c r="P109" s="377"/>
      <c r="Q109" s="429"/>
      <c r="R109" s="456"/>
      <c r="S109" s="377"/>
      <c r="T109" s="429"/>
      <c r="U109" s="475"/>
      <c r="V109" s="429"/>
      <c r="W109" s="96"/>
    </row>
    <row r="110" spans="2:23">
      <c r="E110" s="428"/>
      <c r="F110" s="429"/>
      <c r="G110" s="429"/>
      <c r="H110" s="377"/>
      <c r="I110" s="377"/>
      <c r="J110" s="377"/>
      <c r="K110" s="377"/>
      <c r="L110" s="377"/>
      <c r="M110" s="377"/>
      <c r="N110" s="429"/>
      <c r="O110" s="456"/>
      <c r="P110" s="377"/>
      <c r="Q110" s="429"/>
      <c r="R110" s="456"/>
      <c r="S110" s="377"/>
      <c r="T110" s="429"/>
      <c r="U110" s="475"/>
      <c r="V110" s="429"/>
      <c r="W110" s="96"/>
    </row>
    <row r="111" spans="2:23">
      <c r="E111" s="428"/>
      <c r="F111" s="429"/>
      <c r="G111" s="429"/>
      <c r="H111" s="377"/>
      <c r="I111" s="377"/>
      <c r="J111" s="377"/>
      <c r="K111" s="377"/>
      <c r="L111" s="377"/>
      <c r="M111" s="377"/>
      <c r="N111" s="429"/>
      <c r="O111" s="456"/>
      <c r="P111" s="377"/>
      <c r="Q111" s="429"/>
      <c r="R111" s="456"/>
      <c r="S111" s="377"/>
      <c r="T111" s="429"/>
      <c r="U111" s="475"/>
      <c r="V111" s="429"/>
      <c r="W111" s="96"/>
    </row>
    <row r="112" spans="2:23">
      <c r="E112" s="428"/>
      <c r="F112" s="429"/>
      <c r="G112" s="429"/>
      <c r="H112" s="377"/>
      <c r="I112" s="377"/>
      <c r="J112" s="377"/>
      <c r="K112" s="377"/>
      <c r="L112" s="377"/>
      <c r="M112" s="377"/>
      <c r="N112" s="429"/>
      <c r="O112" s="456"/>
      <c r="P112" s="377"/>
      <c r="Q112" s="429"/>
      <c r="R112" s="456"/>
      <c r="S112" s="377"/>
      <c r="T112" s="429"/>
      <c r="U112" s="475"/>
      <c r="V112" s="429"/>
      <c r="W112" s="96"/>
    </row>
    <row r="113" spans="5:23">
      <c r="E113" s="428"/>
      <c r="F113" s="429"/>
      <c r="G113" s="429"/>
      <c r="H113" s="377"/>
      <c r="I113" s="377"/>
      <c r="J113" s="377"/>
      <c r="K113" s="377"/>
      <c r="L113" s="377"/>
      <c r="M113" s="377"/>
      <c r="N113" s="429"/>
      <c r="O113" s="456"/>
      <c r="P113" s="377"/>
      <c r="Q113" s="429"/>
      <c r="R113" s="456"/>
      <c r="S113" s="377"/>
      <c r="T113" s="429"/>
      <c r="U113" s="475"/>
      <c r="V113" s="429"/>
      <c r="W113" s="96"/>
    </row>
    <row r="114" spans="5:23">
      <c r="E114" s="428"/>
      <c r="F114" s="429"/>
      <c r="G114" s="429"/>
      <c r="H114" s="377"/>
      <c r="I114" s="377"/>
      <c r="J114" s="377"/>
      <c r="K114" s="377"/>
      <c r="L114" s="377"/>
      <c r="M114" s="377"/>
      <c r="N114" s="429"/>
      <c r="O114" s="456"/>
      <c r="P114" s="377"/>
      <c r="Q114" s="429"/>
      <c r="R114" s="456"/>
      <c r="S114" s="377"/>
      <c r="T114" s="429"/>
      <c r="U114" s="475"/>
      <c r="V114" s="429"/>
      <c r="W114" s="96"/>
    </row>
    <row r="115" spans="5:23">
      <c r="E115" s="428"/>
      <c r="F115" s="429"/>
      <c r="G115" s="429"/>
      <c r="H115" s="377"/>
      <c r="I115" s="377"/>
      <c r="J115" s="377"/>
      <c r="K115" s="377"/>
      <c r="L115" s="377"/>
      <c r="M115" s="377"/>
      <c r="N115" s="429"/>
      <c r="O115" s="456"/>
      <c r="P115" s="377"/>
      <c r="Q115" s="429"/>
      <c r="R115" s="456"/>
      <c r="S115" s="377"/>
      <c r="T115" s="429"/>
      <c r="U115" s="475"/>
      <c r="V115" s="429"/>
      <c r="W115" s="96"/>
    </row>
    <row r="116" spans="5:23">
      <c r="E116" s="428"/>
      <c r="F116" s="429"/>
      <c r="G116" s="429"/>
      <c r="H116" s="377"/>
      <c r="I116" s="377"/>
      <c r="J116" s="377"/>
      <c r="K116" s="377"/>
      <c r="L116" s="377"/>
      <c r="M116" s="377"/>
      <c r="N116" s="429"/>
      <c r="O116" s="456"/>
      <c r="P116" s="377"/>
      <c r="Q116" s="429"/>
      <c r="R116" s="456"/>
      <c r="S116" s="377"/>
      <c r="T116" s="429"/>
      <c r="U116" s="475"/>
      <c r="V116" s="429"/>
      <c r="W116" s="96"/>
    </row>
    <row r="117" spans="5:23">
      <c r="E117" s="428"/>
      <c r="F117" s="429"/>
      <c r="G117" s="429"/>
      <c r="H117" s="377"/>
      <c r="I117" s="377"/>
      <c r="J117" s="377"/>
      <c r="K117" s="377"/>
      <c r="L117" s="377"/>
      <c r="M117" s="377"/>
      <c r="N117" s="429"/>
      <c r="O117" s="456"/>
      <c r="P117" s="377"/>
      <c r="Q117" s="429"/>
      <c r="R117" s="456"/>
      <c r="S117" s="377"/>
      <c r="T117" s="429"/>
      <c r="U117" s="475"/>
      <c r="V117" s="429"/>
      <c r="W117" s="96"/>
    </row>
    <row r="118" spans="5:23">
      <c r="E118" s="428"/>
      <c r="F118" s="429"/>
      <c r="G118" s="429"/>
      <c r="H118" s="377"/>
      <c r="I118" s="377"/>
      <c r="J118" s="377"/>
      <c r="K118" s="377"/>
      <c r="L118" s="377"/>
      <c r="M118" s="377"/>
      <c r="N118" s="429"/>
      <c r="O118" s="456"/>
      <c r="P118" s="377"/>
      <c r="Q118" s="429"/>
      <c r="R118" s="456"/>
      <c r="S118" s="377"/>
      <c r="T118" s="429"/>
      <c r="U118" s="475"/>
      <c r="V118" s="429"/>
      <c r="W118" s="96"/>
    </row>
    <row r="119" spans="5:23">
      <c r="E119" s="476"/>
      <c r="F119" s="377"/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</row>
  </sheetData>
  <autoFilter ref="B3:V54" xr:uid="{00000000-0009-0000-0000-000001000000}">
    <sortState xmlns:xlrd2="http://schemas.microsoft.com/office/spreadsheetml/2017/richdata2" ref="B3:V54">
      <sortCondition ref="V3:V54"/>
    </sortState>
  </autoFilter>
  <mergeCells count="5">
    <mergeCell ref="P1:Q1"/>
    <mergeCell ref="A3:A4"/>
    <mergeCell ref="B3:B4"/>
    <mergeCell ref="C3:C4"/>
    <mergeCell ref="D3:D4"/>
  </mergeCells>
  <phoneticPr fontId="48"/>
  <pageMargins left="0.41875000000000001" right="0.196527777777778" top="0.55000000000000004" bottom="0.51180555555555596" header="0.196527777777778" footer="0.51180555555555596"/>
  <pageSetup paperSize="9" scale="61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19"/>
  <sheetViews>
    <sheetView showGridLines="0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4.75" style="208" customWidth="1"/>
    <col min="2" max="3" width="13.75" style="208" customWidth="1"/>
    <col min="4" max="4" width="16.25" style="208" customWidth="1"/>
    <col min="5" max="5" width="9" style="1"/>
    <col min="6" max="7" width="6.625" style="1" customWidth="1"/>
    <col min="8" max="8" width="3.25" style="1" customWidth="1"/>
    <col min="9" max="9" width="2.75" style="1" customWidth="1"/>
    <col min="10" max="10" width="4.375" style="1" customWidth="1"/>
    <col min="11" max="11" width="3.25" style="1" customWidth="1"/>
    <col min="12" max="12" width="3.625" style="1" customWidth="1"/>
    <col min="13" max="14" width="6.625" style="1" customWidth="1"/>
    <col min="15" max="15" width="9" style="1"/>
    <col min="16" max="17" width="6.625" style="1" customWidth="1"/>
    <col min="18" max="18" width="9" style="1"/>
    <col min="19" max="22" width="6.625" style="1" customWidth="1"/>
    <col min="24" max="24" width="6" customWidth="1"/>
    <col min="25" max="25" width="4" customWidth="1"/>
    <col min="26" max="26" width="3" customWidth="1"/>
    <col min="27" max="27" width="2.75" customWidth="1"/>
    <col min="28" max="28" width="4.125" customWidth="1"/>
    <col min="29" max="30" width="8.5" customWidth="1"/>
  </cols>
  <sheetData>
    <row r="1" spans="1:35" ht="18.75">
      <c r="A1" s="292"/>
      <c r="B1" s="293" t="s">
        <v>48</v>
      </c>
      <c r="C1" s="293"/>
      <c r="D1" s="294"/>
      <c r="E1" s="295"/>
      <c r="F1" s="211"/>
      <c r="G1" s="211"/>
      <c r="H1" s="211"/>
      <c r="I1" s="211"/>
      <c r="J1" s="211"/>
      <c r="K1" s="211"/>
      <c r="L1" s="330"/>
      <c r="M1" s="331" t="s">
        <v>4</v>
      </c>
      <c r="N1" s="332"/>
      <c r="O1" s="211"/>
      <c r="P1" s="510" t="s">
        <v>50</v>
      </c>
      <c r="Q1" s="510"/>
      <c r="R1" s="211">
        <f>COUNTA(A5:A58)</f>
        <v>25</v>
      </c>
      <c r="S1" s="211" t="s">
        <v>51</v>
      </c>
      <c r="T1" s="211"/>
      <c r="U1" s="211"/>
      <c r="V1" s="211"/>
      <c r="AD1" s="195" t="s">
        <v>2</v>
      </c>
      <c r="AE1" s="276"/>
      <c r="AF1" s="280">
        <f>COUNTA(H5:H54)</f>
        <v>48</v>
      </c>
      <c r="AG1" s="281" t="s">
        <v>3</v>
      </c>
    </row>
    <row r="2" spans="1:35">
      <c r="A2" s="212"/>
      <c r="B2" s="212"/>
      <c r="C2" s="212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35" ht="18" customHeight="1">
      <c r="A3" s="511" t="s">
        <v>52</v>
      </c>
      <c r="B3" s="513" t="s">
        <v>5</v>
      </c>
      <c r="C3" s="515" t="s">
        <v>53</v>
      </c>
      <c r="D3" s="517" t="s">
        <v>6</v>
      </c>
      <c r="E3" s="296" t="s">
        <v>7</v>
      </c>
      <c r="F3" s="297"/>
      <c r="G3" s="298"/>
      <c r="H3" s="299" t="s">
        <v>54</v>
      </c>
      <c r="I3" s="333"/>
      <c r="J3" s="333"/>
      <c r="K3" s="333"/>
      <c r="L3" s="333"/>
      <c r="M3" s="333"/>
      <c r="N3" s="334"/>
      <c r="O3" s="335" t="s">
        <v>9</v>
      </c>
      <c r="P3" s="336"/>
      <c r="Q3" s="350"/>
      <c r="R3" s="351" t="s">
        <v>10</v>
      </c>
      <c r="S3" s="336"/>
      <c r="T3" s="352"/>
      <c r="U3" s="353" t="s">
        <v>11</v>
      </c>
      <c r="V3" s="354"/>
      <c r="W3" s="96"/>
    </row>
    <row r="4" spans="1:35" ht="18" customHeight="1">
      <c r="A4" s="512"/>
      <c r="B4" s="514"/>
      <c r="C4" s="516"/>
      <c r="D4" s="518"/>
      <c r="E4" s="300" t="s">
        <v>12</v>
      </c>
      <c r="F4" s="301" t="s">
        <v>13</v>
      </c>
      <c r="G4" s="302" t="s">
        <v>14</v>
      </c>
      <c r="H4" s="303" t="s">
        <v>12</v>
      </c>
      <c r="I4" s="303"/>
      <c r="J4" s="337"/>
      <c r="K4" s="337"/>
      <c r="L4" s="337"/>
      <c r="M4" s="301" t="s">
        <v>13</v>
      </c>
      <c r="N4" s="338" t="s">
        <v>14</v>
      </c>
      <c r="O4" s="300" t="s">
        <v>12</v>
      </c>
      <c r="P4" s="301" t="s">
        <v>13</v>
      </c>
      <c r="Q4" s="302" t="s">
        <v>14</v>
      </c>
      <c r="R4" s="355" t="s">
        <v>12</v>
      </c>
      <c r="S4" s="301" t="s">
        <v>13</v>
      </c>
      <c r="T4" s="338" t="s">
        <v>14</v>
      </c>
      <c r="U4" s="300" t="s">
        <v>13</v>
      </c>
      <c r="V4" s="338" t="s">
        <v>14</v>
      </c>
      <c r="W4" s="96"/>
      <c r="AE4" t="s">
        <v>55</v>
      </c>
      <c r="AI4" t="s">
        <v>56</v>
      </c>
    </row>
    <row r="5" spans="1:35" s="290" customFormat="1" ht="18" customHeight="1">
      <c r="A5" s="304">
        <v>1</v>
      </c>
      <c r="B5" s="305" t="s">
        <v>115</v>
      </c>
      <c r="C5" s="306" t="s">
        <v>116</v>
      </c>
      <c r="D5" s="307" t="s">
        <v>117</v>
      </c>
      <c r="E5" s="308">
        <f>IF(A5="","",VLOOKUP(A5,'100ｍ入力'!Q$5:U$100,5,FALSE))</f>
        <v>18.52</v>
      </c>
      <c r="F5" s="309">
        <f>IF(E5="",0,VLOOKUP(ROUNDUP(E5,1),女子得点表!$B$5:$C$84,2))</f>
        <v>200</v>
      </c>
      <c r="G5" s="310">
        <f>IF(E5="","DNS",RANK(E5,$E$5:$E$118,MAX($E$5:$E$118)))</f>
        <v>22</v>
      </c>
      <c r="H5" s="311">
        <f>IF($A5="","",VLOOKUP($A5,'1000m'!T$4:AC$68,6,FALSE))</f>
        <v>4</v>
      </c>
      <c r="I5" s="339" t="s">
        <v>18</v>
      </c>
      <c r="J5" s="340">
        <f>IF($A5="","",VLOOKUP($A5,'1000m'!$T$4:$AC$68,8,FALSE))</f>
        <v>24</v>
      </c>
      <c r="K5" s="339" t="s">
        <v>19</v>
      </c>
      <c r="L5" s="341">
        <f>IF($A5="","",VLOOKUP($A5,'1000m'!$T$4:$AC$68,10,FALSE))</f>
        <v>42</v>
      </c>
      <c r="M5" s="309">
        <f>IF(H5="",0,VLOOKUP(AE5,女子得点表!$E$5:$F$205,2))</f>
        <v>355</v>
      </c>
      <c r="N5" s="342">
        <f>IF($A5="","",VLOOKUP($A5,'1000m'!$T$4:$AE$68,12,FALSE))</f>
        <v>17</v>
      </c>
      <c r="O5" s="308">
        <f>IF(A5="","",幅跳び入力!AL4)</f>
        <v>2.35</v>
      </c>
      <c r="P5" s="224">
        <f>IF(O5="F",0,IF(O5&lt;2,0,IF(O5="",0,VLOOKUP(O5,女子得点表!$H$5:$I$205,2))))</f>
        <v>140</v>
      </c>
      <c r="Q5" s="268">
        <f t="shared" ref="Q5:Q26" si="0">IF(O5="F","",IF(O5="","DNS",RANK(O5,$O$5:$O$118,0)))</f>
        <v>18</v>
      </c>
      <c r="R5" s="356">
        <f>IF(A5="","",ﾎﾞｰﾙ投げ入力!R6)</f>
        <v>20.85</v>
      </c>
      <c r="S5" s="309">
        <f>IF(R5="",0,VLOOKUP(R5,女子得点表!$K$5:$L$205,2))</f>
        <v>415</v>
      </c>
      <c r="T5" s="342">
        <f t="shared" ref="T5:T36" si="1">IF(R5="","DNS",RANK(R5,$R$5:$R$118,0))</f>
        <v>4</v>
      </c>
      <c r="U5" s="357">
        <f>IF((F5+M5+P5+S5)=0,"",F5+M5+P5+S5)</f>
        <v>1110</v>
      </c>
      <c r="V5" s="358">
        <f t="shared" ref="V5:V43" si="2">IF(A5="","",RANK(U5,$U$5:$U$118,0))</f>
        <v>16</v>
      </c>
      <c r="W5" s="359"/>
      <c r="AE5" s="366">
        <f>H5*60+J5+L5/100</f>
        <v>264.42</v>
      </c>
      <c r="AF5" s="367">
        <f>ROUNDUP(AE5,1)</f>
        <v>264.5</v>
      </c>
      <c r="AG5" s="369" t="str">
        <f>IF(AA5="","DNS",RANK(AF5,$AA$5:$AA13,MIN($AA$5:$AA$13)))</f>
        <v>DNS</v>
      </c>
      <c r="AI5" s="370">
        <f>ROUNDUP(E5,1)</f>
        <v>18.600000000000001</v>
      </c>
    </row>
    <row r="6" spans="1:35" s="291" customFormat="1" ht="18" customHeight="1">
      <c r="A6" s="312">
        <v>2</v>
      </c>
      <c r="B6" s="228" t="s">
        <v>118</v>
      </c>
      <c r="C6" s="313" t="s">
        <v>119</v>
      </c>
      <c r="D6" s="230" t="s">
        <v>117</v>
      </c>
      <c r="E6" s="223">
        <f>IF(A6="","",VLOOKUP(A6,'100ｍ入力'!Q$5:U$100,5,FALSE))</f>
        <v>17.41</v>
      </c>
      <c r="F6" s="224">
        <f>IF(E6="",0,VLOOKUP(ROUNDUP(E6,1),女子得点表!$B$5:$C$84,2))</f>
        <v>310</v>
      </c>
      <c r="G6" s="268">
        <f t="shared" ref="G6:G54" si="3">IF(E6="","DNS",RANK(E6,$E$5:$E$118,MAX($E$5:$E$118)))</f>
        <v>15</v>
      </c>
      <c r="H6" s="314">
        <f>IF($A6="","",VLOOKUP($A6,'1000m'!T$4:AC$68,6,FALSE))</f>
        <v>4</v>
      </c>
      <c r="I6" s="226" t="s">
        <v>18</v>
      </c>
      <c r="J6" s="258">
        <f>IF($A6="","",VLOOKUP($A6,'1000m'!$T$4:$AC$68,8,FALSE))</f>
        <v>13</v>
      </c>
      <c r="K6" s="226" t="s">
        <v>19</v>
      </c>
      <c r="L6" s="343">
        <f>IF($A6="","",VLOOKUP($A6,'1000m'!$T$4:$AC$68,10,FALSE))</f>
        <v>14</v>
      </c>
      <c r="M6" s="224">
        <f>IF(H6="",0,VLOOKUP(AE6,女子得点表!$E$5:$F$205,2))</f>
        <v>415</v>
      </c>
      <c r="N6" s="344">
        <f>IF($A6="","",VLOOKUP($A6,'1000m'!$T$4:$AE$68,12,FALSE))</f>
        <v>13</v>
      </c>
      <c r="O6" s="223">
        <f>IF(A6="","",幅跳び入力!AL5)</f>
        <v>2.42</v>
      </c>
      <c r="P6" s="224">
        <f>IF(O6="F",0,IF(O6&lt;2,0,IF(O6="",0,VLOOKUP(O6,女子得点表!$H$5:$I$205,2))))</f>
        <v>170</v>
      </c>
      <c r="Q6" s="268">
        <f t="shared" si="0"/>
        <v>17</v>
      </c>
      <c r="R6" s="241">
        <f>IF(A6="","",ﾎﾞｰﾙ投げ入力!R7)</f>
        <v>13.32</v>
      </c>
      <c r="S6" s="224">
        <f>IF(R6="",0,VLOOKUP(R6,女子得点表!$K$5:$L$205,2))</f>
        <v>235</v>
      </c>
      <c r="T6" s="225">
        <f t="shared" si="1"/>
        <v>18</v>
      </c>
      <c r="U6" s="269">
        <f t="shared" ref="U6:U54" si="4">IF((F6+M6+P6+S6)=0,"",F6+M6+P6+S6)</f>
        <v>1130</v>
      </c>
      <c r="V6" s="360">
        <f t="shared" si="2"/>
        <v>15</v>
      </c>
      <c r="W6" s="361"/>
      <c r="AE6" s="368">
        <f t="shared" ref="AE6:AE59" si="5">H6*60+J6+L6/100</f>
        <v>253.14</v>
      </c>
      <c r="AF6" s="198">
        <f t="shared" ref="AF6:AF59" si="6">ROUNDUP(AE6,1)</f>
        <v>253.2</v>
      </c>
      <c r="AG6" s="197" t="str">
        <f>IF(AA6="","DNS",RANK(AF6,$AA$5:$AA14,MIN($AA$5:$AA$13)))</f>
        <v>DNS</v>
      </c>
    </row>
    <row r="7" spans="1:35" s="291" customFormat="1" ht="18" customHeight="1">
      <c r="A7" s="312">
        <v>3</v>
      </c>
      <c r="B7" s="231" t="s">
        <v>120</v>
      </c>
      <c r="C7" s="315" t="s">
        <v>121</v>
      </c>
      <c r="D7" s="230" t="s">
        <v>117</v>
      </c>
      <c r="E7" s="223">
        <f>IF(A7="","",VLOOKUP(A7,'100ｍ入力'!Q$5:U$100,5,FALSE))</f>
        <v>17.920000000000002</v>
      </c>
      <c r="F7" s="224">
        <f>IF(E7="",0,VLOOKUP(ROUNDUP(E7,1),女子得点表!$B$5:$C$84,2))</f>
        <v>260</v>
      </c>
      <c r="G7" s="268">
        <f t="shared" si="3"/>
        <v>19</v>
      </c>
      <c r="H7" s="314">
        <f>IF($A7="","",VLOOKUP($A7,'1000m'!T$4:AC$68,6,FALSE))</f>
        <v>4</v>
      </c>
      <c r="I7" s="226" t="s">
        <v>18</v>
      </c>
      <c r="J7" s="258">
        <f>IF($A7="","",VLOOKUP($A7,'1000m'!$T$4:$AC$68,8,FALSE))</f>
        <v>39</v>
      </c>
      <c r="K7" s="226" t="s">
        <v>19</v>
      </c>
      <c r="L7" s="343">
        <f>IF($A7="","",VLOOKUP($A7,'1000m'!$T$4:$AC$68,10,FALSE))</f>
        <v>91</v>
      </c>
      <c r="M7" s="224">
        <f>IF(H7="",0,VLOOKUP(AE7,女子得点表!$E$5:$F$205,2))</f>
        <v>280</v>
      </c>
      <c r="N7" s="225">
        <f>IF($A7="","",VLOOKUP($A7,'1000m'!$T$4:$AE$68,12,FALSE))</f>
        <v>21</v>
      </c>
      <c r="O7" s="223">
        <f>IF(A7="","",幅跳び入力!AL6)</f>
        <v>2.15</v>
      </c>
      <c r="P7" s="224">
        <f>IF(O7="F",0,IF(O7&lt;2,0,IF(O7="",0,VLOOKUP(O7,女子得点表!$H$5:$I$205,2))))</f>
        <v>60</v>
      </c>
      <c r="Q7" s="268">
        <f t="shared" si="0"/>
        <v>21</v>
      </c>
      <c r="R7" s="241">
        <f>IF(A7="","",ﾎﾞｰﾙ投げ入力!R8)</f>
        <v>17.260000000000002</v>
      </c>
      <c r="S7" s="224">
        <f>IF(R7="",0,VLOOKUP(R7,女子得点表!$K$5:$L$205,2))</f>
        <v>335</v>
      </c>
      <c r="T7" s="225">
        <f t="shared" si="1"/>
        <v>7</v>
      </c>
      <c r="U7" s="269">
        <f t="shared" si="4"/>
        <v>935</v>
      </c>
      <c r="V7" s="360">
        <f t="shared" si="2"/>
        <v>21</v>
      </c>
      <c r="W7" s="361"/>
      <c r="AE7" s="368">
        <f t="shared" si="5"/>
        <v>279.91000000000003</v>
      </c>
      <c r="AF7" s="198">
        <f t="shared" si="6"/>
        <v>280</v>
      </c>
      <c r="AG7" s="197" t="str">
        <f>IF(AA7="","DNS",RANK(AF7,$AA$5:$AA15,MIN($AA$5:$AA$13)))</f>
        <v>DNS</v>
      </c>
    </row>
    <row r="8" spans="1:35" s="290" customFormat="1" ht="18" customHeight="1">
      <c r="A8" s="312">
        <v>4</v>
      </c>
      <c r="B8" s="228" t="s">
        <v>122</v>
      </c>
      <c r="C8" s="313" t="s">
        <v>123</v>
      </c>
      <c r="D8" s="230" t="s">
        <v>117</v>
      </c>
      <c r="E8" s="223">
        <f>IF(A8="","",VLOOKUP(A8,'100ｍ入力'!Q$5:U$100,5,FALSE))</f>
        <v>16.170000000000002</v>
      </c>
      <c r="F8" s="224">
        <f>IF(E8="",0,VLOOKUP(ROUNDUP(E8,1),女子得点表!$B$5:$C$84,2))</f>
        <v>455</v>
      </c>
      <c r="G8" s="268">
        <f t="shared" si="3"/>
        <v>6</v>
      </c>
      <c r="H8" s="314">
        <f>IF($A8="","",VLOOKUP($A8,'1000m'!T$4:AC$68,6,FALSE))</f>
        <v>4</v>
      </c>
      <c r="I8" s="226" t="s">
        <v>18</v>
      </c>
      <c r="J8" s="258">
        <f>IF($A8="","",VLOOKUP($A8,'1000m'!$T$4:$AC$68,8,FALSE))</f>
        <v>13</v>
      </c>
      <c r="K8" s="226" t="s">
        <v>19</v>
      </c>
      <c r="L8" s="343">
        <f>IF($A8="","",VLOOKUP($A8,'1000m'!$T$4:$AC$68,10,FALSE))</f>
        <v>71</v>
      </c>
      <c r="M8" s="224">
        <f>IF(H8="",0,VLOOKUP(AE8,女子得点表!$E$5:$F$205,2))</f>
        <v>415</v>
      </c>
      <c r="N8" s="225">
        <f>IF($A8="","",VLOOKUP($A8,'1000m'!$T$4:$AE$68,12,FALSE))</f>
        <v>14</v>
      </c>
      <c r="O8" s="223">
        <f>IF(A8="","",幅跳び入力!AL7)</f>
        <v>2.73</v>
      </c>
      <c r="P8" s="224">
        <f>IF(O8="F",0,IF(O8&lt;2,0,IF(O8="",0,VLOOKUP(O8,女子得点表!$H$5:$I$205,2))))</f>
        <v>290</v>
      </c>
      <c r="Q8" s="268">
        <f t="shared" ref="Q8" si="7">IF(O8="F","",IF(O8="","DNS",RANK(O8,$O$5:$O$118,0)))</f>
        <v>13</v>
      </c>
      <c r="R8" s="241">
        <f>IF(A8="","",ﾎﾞｰﾙ投げ入力!R9)</f>
        <v>14.96</v>
      </c>
      <c r="S8" s="224">
        <f>IF(R8="",0,VLOOKUP(R8,女子得点表!$K$5:$L$205,2))</f>
        <v>280</v>
      </c>
      <c r="T8" s="225">
        <f t="shared" ref="T8" si="8">IF(R8="","DNS",RANK(R8,$R$5:$R$118,0))</f>
        <v>14</v>
      </c>
      <c r="U8" s="269">
        <f t="shared" ref="U8" si="9">IF((F8+M8+P8+S8)=0,"",F8+M8+P8+S8)</f>
        <v>1440</v>
      </c>
      <c r="V8" s="360">
        <f t="shared" si="2"/>
        <v>10</v>
      </c>
      <c r="W8" s="359"/>
      <c r="AE8" s="366">
        <f t="shared" si="5"/>
        <v>253.71</v>
      </c>
      <c r="AF8" s="367">
        <f t="shared" si="6"/>
        <v>253.79999999999998</v>
      </c>
      <c r="AG8" s="369" t="str">
        <f>IF(AA8="","DNS",RANK(AF8,$AA$5:$AA16,MIN($AA$5:$AA$13)))</f>
        <v>DNS</v>
      </c>
    </row>
    <row r="9" spans="1:35" s="291" customFormat="1" ht="18" customHeight="1">
      <c r="A9" s="312">
        <v>5</v>
      </c>
      <c r="B9" s="228" t="s">
        <v>124</v>
      </c>
      <c r="C9" s="313" t="s">
        <v>125</v>
      </c>
      <c r="D9" s="230" t="s">
        <v>67</v>
      </c>
      <c r="E9" s="223">
        <f>IF(A9="","",VLOOKUP(A9,'100ｍ入力'!Q$5:U$100,5,FALSE))</f>
        <v>16.61</v>
      </c>
      <c r="F9" s="224">
        <f>IF(E9="",0,VLOOKUP(ROUNDUP(E9,1),女子得点表!$B$5:$C$84,2))</f>
        <v>390</v>
      </c>
      <c r="G9" s="268">
        <f t="shared" si="3"/>
        <v>9</v>
      </c>
      <c r="H9" s="314">
        <f>IF($A9="","",VLOOKUP($A9,'1000m'!T$4:AC$68,6,FALSE))</f>
        <v>4</v>
      </c>
      <c r="I9" s="226" t="s">
        <v>18</v>
      </c>
      <c r="J9" s="258">
        <f>IF($A9="","",VLOOKUP($A9,'1000m'!$T$4:$AC$68,8,FALSE))</f>
        <v>29</v>
      </c>
      <c r="K9" s="226" t="s">
        <v>19</v>
      </c>
      <c r="L9" s="343">
        <f>IF($A9="","",VLOOKUP($A9,'1000m'!$T$4:$AC$68,10,FALSE))</f>
        <v>33</v>
      </c>
      <c r="M9" s="224">
        <f>IF(H9="",0,VLOOKUP(AE9,女子得点表!$E$5:$F$205,2))</f>
        <v>330</v>
      </c>
      <c r="N9" s="225">
        <f>IF($A9="","",VLOOKUP($A9,'1000m'!$T$4:$AE$68,12,FALSE))</f>
        <v>18</v>
      </c>
      <c r="O9" s="223">
        <f>IF(A9="","",幅跳び入力!AL8)</f>
        <v>2.99</v>
      </c>
      <c r="P9" s="224">
        <f>IF(O9="F",0,IF(O9&lt;2,0,IF(O9="",0,VLOOKUP(O9,女子得点表!$H$5:$I$205,2))))</f>
        <v>395</v>
      </c>
      <c r="Q9" s="268">
        <f t="shared" si="0"/>
        <v>7</v>
      </c>
      <c r="R9" s="241">
        <f>IF(A9="","",ﾎﾞｰﾙ投げ入力!R10)</f>
        <v>15.85</v>
      </c>
      <c r="S9" s="224">
        <f>IF(R9="",0,VLOOKUP(R9,女子得点表!$K$5:$L$205,2))</f>
        <v>300</v>
      </c>
      <c r="T9" s="225">
        <f t="shared" si="1"/>
        <v>10</v>
      </c>
      <c r="U9" s="269">
        <f t="shared" si="4"/>
        <v>1415</v>
      </c>
      <c r="V9" s="360">
        <f t="shared" si="2"/>
        <v>11</v>
      </c>
      <c r="W9" s="361"/>
      <c r="AE9" s="368">
        <f t="shared" si="5"/>
        <v>269.33</v>
      </c>
      <c r="AF9" s="198">
        <f t="shared" si="6"/>
        <v>269.40000000000003</v>
      </c>
      <c r="AG9" s="197" t="str">
        <f>IF(AA9="","DNS",RANK(AF9,$AA$5:$AA17,MIN($AA$5:$AA$13)))</f>
        <v>DNS</v>
      </c>
    </row>
    <row r="10" spans="1:35" s="291" customFormat="1" ht="18" customHeight="1">
      <c r="A10" s="312">
        <v>6</v>
      </c>
      <c r="B10" s="228" t="s">
        <v>126</v>
      </c>
      <c r="C10" s="313" t="s">
        <v>127</v>
      </c>
      <c r="D10" s="230" t="s">
        <v>72</v>
      </c>
      <c r="E10" s="223">
        <f>IF(A10="","",VLOOKUP(A10,'100ｍ入力'!Q$5:U$100,5,FALSE))</f>
        <v>17.47</v>
      </c>
      <c r="F10" s="224">
        <f>IF(E10="",0,VLOOKUP(ROUNDUP(E10,1),女子得点表!$B$5:$C$84,2))</f>
        <v>310</v>
      </c>
      <c r="G10" s="268">
        <f t="shared" si="3"/>
        <v>17</v>
      </c>
      <c r="H10" s="314">
        <f>IF($A10="","",VLOOKUP($A10,'1000m'!T$4:AC$68,6,FALSE))</f>
        <v>4</v>
      </c>
      <c r="I10" s="226" t="s">
        <v>18</v>
      </c>
      <c r="J10" s="258">
        <f>IF($A10="","",VLOOKUP($A10,'1000m'!$T$4:$AC$68,8,FALSE))</f>
        <v>1</v>
      </c>
      <c r="K10" s="226" t="s">
        <v>19</v>
      </c>
      <c r="L10" s="343">
        <f>IF($A10="","",VLOOKUP($A10,'1000m'!$T$4:$AC$68,10,FALSE))</f>
        <v>49</v>
      </c>
      <c r="M10" s="224">
        <f>IF(H10="",0,VLOOKUP(AE10,女子得点表!$E$5:$F$205,2))</f>
        <v>485</v>
      </c>
      <c r="N10" s="225">
        <f>IF($A10="","",VLOOKUP($A10,'1000m'!$T$4:$AE$68,12,FALSE))</f>
        <v>9</v>
      </c>
      <c r="O10" s="223">
        <f>IF(A10="","",幅跳び入力!AL9)</f>
        <v>2.61</v>
      </c>
      <c r="P10" s="224">
        <f>IF(O10="F",0,IF(O10&lt;2,0,IF(O10="",0,VLOOKUP(O10,女子得点表!$H$5:$I$205,2))))</f>
        <v>245</v>
      </c>
      <c r="Q10" s="268">
        <f t="shared" si="0"/>
        <v>15</v>
      </c>
      <c r="R10" s="241">
        <f>IF(A10="","",ﾎﾞｰﾙ投げ入力!R11)</f>
        <v>14.88</v>
      </c>
      <c r="S10" s="224">
        <f>IF(R10="",0,VLOOKUP(R10,女子得点表!$K$5:$L$205,2))</f>
        <v>275</v>
      </c>
      <c r="T10" s="225">
        <f t="shared" si="1"/>
        <v>15</v>
      </c>
      <c r="U10" s="269">
        <f t="shared" si="4"/>
        <v>1315</v>
      </c>
      <c r="V10" s="360">
        <f t="shared" si="2"/>
        <v>13</v>
      </c>
      <c r="W10" s="361"/>
      <c r="AE10" s="368">
        <f t="shared" si="5"/>
        <v>241.49</v>
      </c>
      <c r="AF10" s="198">
        <f t="shared" si="6"/>
        <v>241.5</v>
      </c>
      <c r="AG10" s="197" t="str">
        <f>IF(AA10="","DNS",RANK(AF10,$AA$5:$AA18,MIN($AA$5:$AA$13)))</f>
        <v>DNS</v>
      </c>
    </row>
    <row r="11" spans="1:35" s="291" customFormat="1" ht="18" customHeight="1">
      <c r="A11" s="312">
        <v>7</v>
      </c>
      <c r="B11" s="231" t="s">
        <v>128</v>
      </c>
      <c r="C11" s="315" t="s">
        <v>129</v>
      </c>
      <c r="D11" s="230" t="s">
        <v>72</v>
      </c>
      <c r="E11" s="223">
        <f>IF(A11="","",VLOOKUP(A11,'100ｍ入力'!Q$5:U$100,5,FALSE))</f>
        <v>17</v>
      </c>
      <c r="F11" s="224">
        <f>IF(E11="",0,VLOOKUP(ROUNDUP(E11,1),女子得点表!$B$5:$C$84,2))</f>
        <v>360</v>
      </c>
      <c r="G11" s="268">
        <f t="shared" si="3"/>
        <v>13</v>
      </c>
      <c r="H11" s="314">
        <f>IF($A11="","",VLOOKUP($A11,'1000m'!T$4:AC$68,6,FALSE))</f>
        <v>3</v>
      </c>
      <c r="I11" s="226" t="s">
        <v>18</v>
      </c>
      <c r="J11" s="258">
        <f>IF($A11="","",VLOOKUP($A11,'1000m'!$T$4:$AC$68,8,FALSE))</f>
        <v>56</v>
      </c>
      <c r="K11" s="226" t="s">
        <v>19</v>
      </c>
      <c r="L11" s="343">
        <f>IF($A11="","",VLOOKUP($A11,'1000m'!$T$4:$AC$68,10,FALSE))</f>
        <v>67</v>
      </c>
      <c r="M11" s="224">
        <f>IF(H11="",0,VLOOKUP(AE11,女子得点表!$E$5:$F$205,2))</f>
        <v>510</v>
      </c>
      <c r="N11" s="225">
        <f>IF($A11="","",VLOOKUP($A11,'1000m'!$T$4:$AE$68,12,FALSE))</f>
        <v>6</v>
      </c>
      <c r="O11" s="223">
        <f>IF(A11="","",幅跳び入力!AL10)</f>
        <v>2.81</v>
      </c>
      <c r="P11" s="224">
        <f>IF(O11="F",0,IF(O11&lt;2,0,IF(O11="",0,VLOOKUP(O11,女子得点表!$H$5:$I$205,2))))</f>
        <v>325</v>
      </c>
      <c r="Q11" s="268">
        <f t="shared" si="0"/>
        <v>11</v>
      </c>
      <c r="R11" s="241">
        <f>IF(A11="","",ﾎﾞｰﾙ投げ入力!R12)</f>
        <v>27.42</v>
      </c>
      <c r="S11" s="224">
        <f>IF(R11="",0,VLOOKUP(R11,女子得点表!$K$5:$L$205,2))</f>
        <v>550</v>
      </c>
      <c r="T11" s="225">
        <f t="shared" si="1"/>
        <v>1</v>
      </c>
      <c r="U11" s="269">
        <f t="shared" si="4"/>
        <v>1745</v>
      </c>
      <c r="V11" s="360">
        <f t="shared" si="2"/>
        <v>7</v>
      </c>
      <c r="W11" s="361"/>
      <c r="AE11" s="368">
        <f t="shared" si="5"/>
        <v>236.67</v>
      </c>
      <c r="AF11" s="198">
        <f t="shared" si="6"/>
        <v>236.7</v>
      </c>
      <c r="AG11" s="197" t="str">
        <f>IF(AA12="","DNS",RANK(AF11,$AA$5:$AA19,MIN($AA$5:$AA$13)))</f>
        <v>DNS</v>
      </c>
    </row>
    <row r="12" spans="1:35" s="291" customFormat="1" ht="18" customHeight="1">
      <c r="A12" s="312">
        <v>8</v>
      </c>
      <c r="B12" s="228" t="s">
        <v>130</v>
      </c>
      <c r="C12" s="313" t="s">
        <v>131</v>
      </c>
      <c r="D12" s="230" t="s">
        <v>72</v>
      </c>
      <c r="E12" s="223">
        <f>IF(A12="","",VLOOKUP(A12,'100ｍ入力'!Q$5:U$100,5,FALSE))</f>
        <v>17.43</v>
      </c>
      <c r="F12" s="224">
        <f>IF(E12="",0,VLOOKUP(ROUNDUP(E12,1),女子得点表!$B$5:$C$84,2))</f>
        <v>310</v>
      </c>
      <c r="G12" s="268">
        <f t="shared" si="3"/>
        <v>16</v>
      </c>
      <c r="H12" s="314">
        <f>IF($A12="","",VLOOKUP($A12,'1000m'!T$4:AC$68,6,FALSE))</f>
        <v>4</v>
      </c>
      <c r="I12" s="226" t="s">
        <v>18</v>
      </c>
      <c r="J12" s="258">
        <f>IF($A12="","",VLOOKUP($A12,'1000m'!$T$4:$AC$68,8,FALSE))</f>
        <v>3</v>
      </c>
      <c r="K12" s="226" t="s">
        <v>19</v>
      </c>
      <c r="L12" s="343">
        <f>IF($A12="","",VLOOKUP($A12,'1000m'!$T$4:$AC$68,10,FALSE))</f>
        <v>19</v>
      </c>
      <c r="M12" s="224">
        <f>IF(H12="",0,VLOOKUP(AE12,女子得点表!$E$5:$F$205,2))</f>
        <v>475</v>
      </c>
      <c r="N12" s="225">
        <f>IF($A12="","",VLOOKUP($A12,'1000m'!$T$4:$AE$68,12,FALSE))</f>
        <v>10</v>
      </c>
      <c r="O12" s="223">
        <f>IF(A12="","",幅跳び入力!AL11)</f>
        <v>2.59</v>
      </c>
      <c r="P12" s="224">
        <f>IF(O12="F",0,IF(O12&lt;2,0,IF(O12="",0,VLOOKUP(O12,女子得点表!$H$5:$I$205,2))))</f>
        <v>235</v>
      </c>
      <c r="Q12" s="268">
        <f t="shared" si="0"/>
        <v>16</v>
      </c>
      <c r="R12" s="241">
        <f>IF(A12="","",ﾎﾞｰﾙ投げ入力!R13)</f>
        <v>7.2</v>
      </c>
      <c r="S12" s="224">
        <f>IF(R12="",0,VLOOKUP(R12,女子得点表!$K$5:$L$205,2))</f>
        <v>45</v>
      </c>
      <c r="T12" s="225">
        <f t="shared" si="1"/>
        <v>23</v>
      </c>
      <c r="U12" s="269">
        <f t="shared" si="4"/>
        <v>1065</v>
      </c>
      <c r="V12" s="360">
        <f t="shared" si="2"/>
        <v>18</v>
      </c>
      <c r="W12" s="361"/>
      <c r="AE12" s="368">
        <f t="shared" si="5"/>
        <v>243.19</v>
      </c>
      <c r="AF12" s="198">
        <f t="shared" si="6"/>
        <v>243.2</v>
      </c>
      <c r="AG12" s="197" t="str">
        <f>IF(AA13="","DNS",RANK(AF12,$AA$5:$AA20,MIN($AA$5:$AA$13)))</f>
        <v>DNS</v>
      </c>
    </row>
    <row r="13" spans="1:35" s="291" customFormat="1" ht="18" customHeight="1">
      <c r="A13" s="312">
        <v>9</v>
      </c>
      <c r="B13" s="228" t="s">
        <v>132</v>
      </c>
      <c r="C13" s="313" t="s">
        <v>133</v>
      </c>
      <c r="D13" s="230" t="s">
        <v>86</v>
      </c>
      <c r="E13" s="223">
        <f>IF(A13="","",VLOOKUP(A13,'100ｍ入力'!Q$5:U$100,5,FALSE))</f>
        <v>15.5</v>
      </c>
      <c r="F13" s="224">
        <f>IF(E13="",0,VLOOKUP(ROUNDUP(E13,1),女子得点表!$B$5:$C$84,2))</f>
        <v>560</v>
      </c>
      <c r="G13" s="268">
        <f t="shared" si="3"/>
        <v>3</v>
      </c>
      <c r="H13" s="314">
        <f>IF($A13="","",VLOOKUP($A13,'1000m'!T$4:AC$68,6,FALSE))</f>
        <v>3</v>
      </c>
      <c r="I13" s="226" t="s">
        <v>18</v>
      </c>
      <c r="J13" s="258">
        <f>IF($A13="","",VLOOKUP($A13,'1000m'!$T$4:$AC$68,8,FALSE))</f>
        <v>28</v>
      </c>
      <c r="K13" s="226" t="s">
        <v>19</v>
      </c>
      <c r="L13" s="343">
        <f>IF($A13="","",VLOOKUP($A13,'1000m'!$T$4:$AC$68,10,FALSE))</f>
        <v>92</v>
      </c>
      <c r="M13" s="224">
        <f>IF(H13="",0,VLOOKUP(AE13,女子得点表!$E$5:$F$205,2))</f>
        <v>705</v>
      </c>
      <c r="N13" s="225">
        <f>IF($A13="","",VLOOKUP($A13,'1000m'!$T$4:$AE$68,12,FALSE))</f>
        <v>2</v>
      </c>
      <c r="O13" s="223">
        <f>IF(A13="","",幅跳び入力!AL12)</f>
        <v>3.4</v>
      </c>
      <c r="P13" s="224">
        <f>IF(O13="F",0,IF(O13&lt;2,0,IF(O13="",0,VLOOKUP(O13,女子得点表!$H$5:$I$205,2))))</f>
        <v>520</v>
      </c>
      <c r="Q13" s="268">
        <f t="shared" si="0"/>
        <v>2</v>
      </c>
      <c r="R13" s="241">
        <f>IF(A13="","",ﾎﾞｰﾙ投げ入力!R14)</f>
        <v>16.54</v>
      </c>
      <c r="S13" s="224">
        <f>IF(R13="",0,VLOOKUP(R13,女子得点表!$K$5:$L$205,2))</f>
        <v>320</v>
      </c>
      <c r="T13" s="225">
        <f t="shared" si="1"/>
        <v>8</v>
      </c>
      <c r="U13" s="269">
        <f t="shared" si="4"/>
        <v>2105</v>
      </c>
      <c r="V13" s="360">
        <f t="shared" si="2"/>
        <v>2</v>
      </c>
      <c r="W13" s="361"/>
      <c r="AE13" s="368">
        <f t="shared" si="5"/>
        <v>208.92</v>
      </c>
      <c r="AF13" s="198">
        <f t="shared" si="6"/>
        <v>209</v>
      </c>
      <c r="AG13" s="197" t="str">
        <f>IF(AA14="","DNS",RANK(AF13,$AA$5:$AA21,MIN($AA$5:$AA$13)))</f>
        <v>DNS</v>
      </c>
    </row>
    <row r="14" spans="1:35" s="291" customFormat="1" ht="18" customHeight="1">
      <c r="A14" s="312">
        <v>10</v>
      </c>
      <c r="B14" s="228" t="s">
        <v>134</v>
      </c>
      <c r="C14" s="313" t="s">
        <v>135</v>
      </c>
      <c r="D14" s="230" t="s">
        <v>86</v>
      </c>
      <c r="E14" s="223">
        <f>IF(A14="","",VLOOKUP(A14,'100ｍ入力'!Q$5:U$100,5,FALSE))</f>
        <v>16.64</v>
      </c>
      <c r="F14" s="224">
        <f>IF(E14="",0,VLOOKUP(ROUNDUP(E14,1),女子得点表!$B$5:$C$84,2))</f>
        <v>390</v>
      </c>
      <c r="G14" s="268">
        <f t="shared" si="3"/>
        <v>10</v>
      </c>
      <c r="H14" s="314">
        <f>IF($A14="","",VLOOKUP($A14,'1000m'!T$4:AC$68,6,FALSE))</f>
        <v>3</v>
      </c>
      <c r="I14" s="226" t="s">
        <v>18</v>
      </c>
      <c r="J14" s="258">
        <f>IF($A14="","",VLOOKUP($A14,'1000m'!$T$4:$AC$68,8,FALSE))</f>
        <v>28</v>
      </c>
      <c r="K14" s="226" t="s">
        <v>19</v>
      </c>
      <c r="L14" s="343">
        <f>IF($A14="","",VLOOKUP($A14,'1000m'!$T$4:$AC$68,10,FALSE))</f>
        <v>19</v>
      </c>
      <c r="M14" s="224">
        <f>IF(H14="",0,VLOOKUP(AE14,女子得点表!$E$5:$F$205,2))</f>
        <v>710</v>
      </c>
      <c r="N14" s="225">
        <f>IF($A14="","",VLOOKUP($A14,'1000m'!$T$4:$AE$68,12,FALSE))</f>
        <v>1</v>
      </c>
      <c r="O14" s="223">
        <f>IF(A14="","",幅跳び入力!AL13)</f>
        <v>2.87</v>
      </c>
      <c r="P14" s="224">
        <f>IF(O14="F",0,IF(O14&lt;2,0,IF(O14="",0,VLOOKUP(O14,女子得点表!$H$5:$I$205,2))))</f>
        <v>350</v>
      </c>
      <c r="Q14" s="268">
        <f t="shared" ref="Q14:Q21" si="10">IF(O14="F","",IF(O14="","DNS",RANK(O14,$O$5:$O$118,0)))</f>
        <v>8</v>
      </c>
      <c r="R14" s="241">
        <f>IF(A14="","",ﾎﾞｰﾙ投げ入力!R15)</f>
        <v>17.3</v>
      </c>
      <c r="S14" s="224">
        <f>IF(R14="",0,VLOOKUP(R14,女子得点表!$K$5:$L$205,2))</f>
        <v>335</v>
      </c>
      <c r="T14" s="225">
        <f t="shared" ref="T14:T21" si="11">IF(R14="","DNS",RANK(R14,$R$5:$R$118,0))</f>
        <v>6</v>
      </c>
      <c r="U14" s="269">
        <f t="shared" ref="U14:U21" si="12">IF((F14+M14+P14+S14)=0,"",F14+M14+P14+S14)</f>
        <v>1785</v>
      </c>
      <c r="V14" s="360">
        <f t="shared" si="2"/>
        <v>6</v>
      </c>
      <c r="W14" s="361"/>
      <c r="AE14" s="368">
        <f t="shared" si="5"/>
        <v>208.19</v>
      </c>
      <c r="AF14" s="198">
        <f t="shared" si="6"/>
        <v>208.2</v>
      </c>
      <c r="AG14" s="197" t="str">
        <f>IF(AA15="","DNS",RANK(AF14,$AA$5:$AA22,MIN($AA$5:$AA$13)))</f>
        <v>DNS</v>
      </c>
    </row>
    <row r="15" spans="1:35" s="291" customFormat="1" ht="18" customHeight="1">
      <c r="A15" s="312">
        <v>11</v>
      </c>
      <c r="B15" s="228" t="s">
        <v>136</v>
      </c>
      <c r="C15" s="313" t="s">
        <v>137</v>
      </c>
      <c r="D15" s="230" t="s">
        <v>86</v>
      </c>
      <c r="E15" s="223">
        <f>IF(A15="","",VLOOKUP(A15,'100ｍ入力'!Q$5:U$100,5,FALSE))</f>
        <v>16.71</v>
      </c>
      <c r="F15" s="224">
        <f>IF(E15="",0,VLOOKUP(ROUNDUP(E15,1),女子得点表!$B$5:$C$84,2))</f>
        <v>380</v>
      </c>
      <c r="G15" s="268">
        <f t="shared" si="3"/>
        <v>11</v>
      </c>
      <c r="H15" s="314">
        <f>IF($A15="","",VLOOKUP($A15,'1000m'!T$4:AC$68,6,FALSE))</f>
        <v>3</v>
      </c>
      <c r="I15" s="226" t="s">
        <v>18</v>
      </c>
      <c r="J15" s="258">
        <f>IF($A15="","",VLOOKUP($A15,'1000m'!$T$4:$AC$68,8,FALSE))</f>
        <v>29</v>
      </c>
      <c r="K15" s="226" t="s">
        <v>19</v>
      </c>
      <c r="L15" s="343">
        <f>IF($A15="","",VLOOKUP($A15,'1000m'!$T$4:$AC$68,10,FALSE))</f>
        <v>99</v>
      </c>
      <c r="M15" s="224">
        <f>IF(H15="",0,VLOOKUP(AE15,女子得点表!$E$5:$F$205,2))</f>
        <v>695</v>
      </c>
      <c r="N15" s="225">
        <f>IF($A15="","",VLOOKUP($A15,'1000m'!$T$4:$AE$68,12,FALSE))</f>
        <v>3</v>
      </c>
      <c r="O15" s="223">
        <f>IF(A15="","",幅跳び入力!AL14)</f>
        <v>3.17</v>
      </c>
      <c r="P15" s="224">
        <f>IF(O15="F",0,IF(O15&lt;2,0,IF(O15="",0,VLOOKUP(O15,女子得点表!$H$5:$I$205,2))))</f>
        <v>450</v>
      </c>
      <c r="Q15" s="268">
        <f t="shared" si="10"/>
        <v>4</v>
      </c>
      <c r="R15" s="241">
        <f>IF(A15="","",ﾎﾞｰﾙ投げ入力!R16)</f>
        <v>15</v>
      </c>
      <c r="S15" s="224">
        <f>IF(R15="",0,VLOOKUP(R15,女子得点表!$K$5:$L$205,2))</f>
        <v>280</v>
      </c>
      <c r="T15" s="225">
        <f t="shared" si="11"/>
        <v>11</v>
      </c>
      <c r="U15" s="269">
        <f t="shared" si="12"/>
        <v>1805</v>
      </c>
      <c r="V15" s="360">
        <f t="shared" si="2"/>
        <v>4</v>
      </c>
      <c r="W15" s="361"/>
      <c r="AE15" s="368">
        <f t="shared" si="5"/>
        <v>209.99</v>
      </c>
      <c r="AF15" s="198">
        <f t="shared" si="6"/>
        <v>210</v>
      </c>
      <c r="AG15" s="197" t="str">
        <f>IF(AA16="","DNS",RANK(AF15,$AA$5:$AA23,MIN($AA$5:$AA$13)))</f>
        <v>DNS</v>
      </c>
    </row>
    <row r="16" spans="1:35" s="290" customFormat="1" ht="18" customHeight="1">
      <c r="A16" s="312">
        <v>12</v>
      </c>
      <c r="B16" s="231" t="s">
        <v>138</v>
      </c>
      <c r="C16" s="315" t="s">
        <v>139</v>
      </c>
      <c r="D16" s="230" t="s">
        <v>86</v>
      </c>
      <c r="E16" s="223">
        <f>IF(A16="","",VLOOKUP(A16,'100ｍ入力'!Q$5:U$100,5,FALSE))</f>
        <v>16.350000000000001</v>
      </c>
      <c r="F16" s="224">
        <f>IF(E16="",0,VLOOKUP(ROUNDUP(E16,1),女子得点表!$B$5:$C$84,2))</f>
        <v>425</v>
      </c>
      <c r="G16" s="268">
        <f t="shared" si="3"/>
        <v>7</v>
      </c>
      <c r="H16" s="314">
        <f>IF($A16="","",VLOOKUP($A16,'1000m'!T$4:AC$68,6,FALSE))</f>
        <v>4</v>
      </c>
      <c r="I16" s="226" t="s">
        <v>18</v>
      </c>
      <c r="J16" s="258">
        <f>IF($A16="","",VLOOKUP($A16,'1000m'!$T$4:$AC$68,8,FALSE))</f>
        <v>15</v>
      </c>
      <c r="K16" s="226" t="s">
        <v>19</v>
      </c>
      <c r="L16" s="343">
        <f>IF($A16="","",VLOOKUP($A16,'1000m'!$T$4:$AC$68,10,FALSE))</f>
        <v>37</v>
      </c>
      <c r="M16" s="224">
        <f>IF(H16="",0,VLOOKUP(AE16,女子得点表!$E$5:$F$205,2))</f>
        <v>405</v>
      </c>
      <c r="N16" s="225">
        <f>IF($A16="","",VLOOKUP($A16,'1000m'!$T$4:$AE$68,12,FALSE))</f>
        <v>15</v>
      </c>
      <c r="O16" s="223" t="str">
        <f>IF(A16="","",幅跳び入力!AL15)</f>
        <v>F</v>
      </c>
      <c r="P16" s="224">
        <f>IF(O16="F",0,IF(O16&lt;2,0,IF(O16="",0,VLOOKUP(O16,女子得点表!$H$5:$I$205,2))))</f>
        <v>0</v>
      </c>
      <c r="Q16" s="268" t="str">
        <f t="shared" si="10"/>
        <v/>
      </c>
      <c r="R16" s="241">
        <f>IF(A16="","",ﾎﾞｰﾙ投げ入力!R17)</f>
        <v>12.99</v>
      </c>
      <c r="S16" s="224">
        <f>IF(R16="",0,VLOOKUP(R16,女子得点表!$K$5:$L$205,2))</f>
        <v>225</v>
      </c>
      <c r="T16" s="225">
        <f t="shared" si="11"/>
        <v>19</v>
      </c>
      <c r="U16" s="269">
        <f t="shared" si="12"/>
        <v>1055</v>
      </c>
      <c r="V16" s="360">
        <f t="shared" si="2"/>
        <v>19</v>
      </c>
      <c r="W16" s="359"/>
      <c r="AE16" s="366">
        <f t="shared" si="5"/>
        <v>255.37</v>
      </c>
      <c r="AF16" s="367">
        <f t="shared" si="6"/>
        <v>255.4</v>
      </c>
      <c r="AG16" s="369" t="str">
        <f>IF(AA17="","DNS",RANK(AF16,$AA$5:$AA24,MIN($AA$5:$AA$13)))</f>
        <v>DNS</v>
      </c>
    </row>
    <row r="17" spans="1:33" s="291" customFormat="1" ht="18" customHeight="1">
      <c r="A17" s="312">
        <v>13</v>
      </c>
      <c r="B17" s="228" t="s">
        <v>140</v>
      </c>
      <c r="C17" s="313" t="s">
        <v>141</v>
      </c>
      <c r="D17" s="230" t="s">
        <v>95</v>
      </c>
      <c r="E17" s="223">
        <f>IF(A17="","",VLOOKUP(A17,'100ｍ入力'!Q$5:U$100,5,FALSE))</f>
        <v>15.08</v>
      </c>
      <c r="F17" s="224">
        <f>IF(E17="",0,VLOOKUP(ROUNDUP(E17,1),女子得点表!$B$5:$C$84,2))</f>
        <v>620</v>
      </c>
      <c r="G17" s="268">
        <f t="shared" si="3"/>
        <v>2</v>
      </c>
      <c r="H17" s="314">
        <f>IF($A17="","",VLOOKUP($A17,'1000m'!T$4:AC$68,6,FALSE))</f>
        <v>4</v>
      </c>
      <c r="I17" s="226" t="s">
        <v>18</v>
      </c>
      <c r="J17" s="258">
        <f>IF($A17="","",VLOOKUP($A17,'1000m'!$T$4:$AC$68,8,FALSE))</f>
        <v>12</v>
      </c>
      <c r="K17" s="226" t="s">
        <v>19</v>
      </c>
      <c r="L17" s="343">
        <f>IF($A17="","",VLOOKUP($A17,'1000m'!$T$4:$AC$68,10,FALSE))</f>
        <v>18</v>
      </c>
      <c r="M17" s="224">
        <f>IF(H17="",0,VLOOKUP(AE17,女子得点表!$E$5:$F$205,2))</f>
        <v>420</v>
      </c>
      <c r="N17" s="225">
        <f>IF($A17="","",VLOOKUP($A17,'1000m'!$T$4:$AE$68,12,FALSE))</f>
        <v>12</v>
      </c>
      <c r="O17" s="223">
        <f>IF(A17="","",幅跳び入力!AL16)</f>
        <v>3.33</v>
      </c>
      <c r="P17" s="224">
        <f>IF(O17="F",0,IF(O17&lt;2,0,IF(O17="",0,VLOOKUP(O17,女子得点表!$H$5:$I$205,2))))</f>
        <v>495</v>
      </c>
      <c r="Q17" s="268">
        <f t="shared" si="10"/>
        <v>3</v>
      </c>
      <c r="R17" s="241">
        <f>IF(A17="","",ﾎﾞｰﾙ投げ入力!R18)</f>
        <v>16.29</v>
      </c>
      <c r="S17" s="224">
        <f>IF(R17="",0,VLOOKUP(R17,女子得点表!$K$5:$L$205,2))</f>
        <v>310</v>
      </c>
      <c r="T17" s="225">
        <f t="shared" si="11"/>
        <v>9</v>
      </c>
      <c r="U17" s="269">
        <f t="shared" si="12"/>
        <v>1845</v>
      </c>
      <c r="V17" s="360">
        <f t="shared" si="2"/>
        <v>3</v>
      </c>
      <c r="W17" s="361"/>
      <c r="AE17" s="368">
        <f t="shared" si="5"/>
        <v>252.18</v>
      </c>
      <c r="AF17" s="198">
        <f t="shared" si="6"/>
        <v>252.2</v>
      </c>
      <c r="AG17" s="197" t="str">
        <f>IF(AA18="","DNS",RANK(AF17,$AA$5:$AA25,MIN($AA$5:$AA$13)))</f>
        <v>DNS</v>
      </c>
    </row>
    <row r="18" spans="1:33" s="291" customFormat="1" ht="18" customHeight="1">
      <c r="A18" s="312">
        <v>14</v>
      </c>
      <c r="B18" s="228" t="s">
        <v>142</v>
      </c>
      <c r="C18" s="313" t="s">
        <v>143</v>
      </c>
      <c r="D18" s="230" t="s">
        <v>95</v>
      </c>
      <c r="E18" s="223">
        <f>IF(A18="","",VLOOKUP(A18,'100ｍ入力'!Q$5:U$100,5,FALSE))</f>
        <v>14.92</v>
      </c>
      <c r="F18" s="224">
        <f>IF(E18="",0,VLOOKUP(ROUNDUP(E18,1),女子得点表!$B$5:$C$84,2))</f>
        <v>635</v>
      </c>
      <c r="G18" s="268">
        <f t="shared" si="3"/>
        <v>1</v>
      </c>
      <c r="H18" s="314">
        <f>IF($A18="","",VLOOKUP($A18,'1000m'!T$4:AC$68,6,FALSE))</f>
        <v>3</v>
      </c>
      <c r="I18" s="226" t="s">
        <v>18</v>
      </c>
      <c r="J18" s="258">
        <f>IF($A18="","",VLOOKUP($A18,'1000m'!$T$4:$AC$68,8,FALSE))</f>
        <v>31</v>
      </c>
      <c r="K18" s="226" t="s">
        <v>19</v>
      </c>
      <c r="L18" s="343">
        <f>IF($A18="","",VLOOKUP($A18,'1000m'!$T$4:$AC$68,10,FALSE))</f>
        <v>77</v>
      </c>
      <c r="M18" s="224">
        <f>IF(H18="",0,VLOOKUP(AE18,女子得点表!$E$5:$F$205,2))</f>
        <v>680</v>
      </c>
      <c r="N18" s="225">
        <f>IF($A18="","",VLOOKUP($A18,'1000m'!$T$4:$AE$68,12,FALSE))</f>
        <v>4</v>
      </c>
      <c r="O18" s="223">
        <f>IF(A18="","",幅跳び入力!AL17)</f>
        <v>4.01</v>
      </c>
      <c r="P18" s="224">
        <f>IF(O18="F",0,IF(O18&lt;2,0,IF(O18="",0,VLOOKUP(O18,女子得点表!$H$5:$I$205,2))))</f>
        <v>700</v>
      </c>
      <c r="Q18" s="268">
        <f t="shared" si="10"/>
        <v>1</v>
      </c>
      <c r="R18" s="241">
        <f>IF(A18="","",ﾎﾞｰﾙ投げ入力!R19)</f>
        <v>26.51</v>
      </c>
      <c r="S18" s="224">
        <f>IF(R18="",0,VLOOKUP(R18,女子得点表!$K$5:$L$205,2))</f>
        <v>530</v>
      </c>
      <c r="T18" s="225">
        <f t="shared" si="11"/>
        <v>2</v>
      </c>
      <c r="U18" s="269">
        <f t="shared" si="12"/>
        <v>2545</v>
      </c>
      <c r="V18" s="360">
        <f t="shared" si="2"/>
        <v>1</v>
      </c>
      <c r="W18" s="361" t="s">
        <v>144</v>
      </c>
      <c r="AE18" s="368">
        <f t="shared" si="5"/>
        <v>211.77</v>
      </c>
      <c r="AF18" s="198">
        <f t="shared" si="6"/>
        <v>211.79999999999998</v>
      </c>
      <c r="AG18" s="197" t="str">
        <f>IF(AA19="","DNS",RANK(AF18,$AA$5:$AA26,MIN($AA$5:$AA$13)))</f>
        <v>DNS</v>
      </c>
    </row>
    <row r="19" spans="1:33" s="291" customFormat="1" ht="18" customHeight="1">
      <c r="A19" s="312">
        <v>15</v>
      </c>
      <c r="B19" s="231" t="s">
        <v>145</v>
      </c>
      <c r="C19" s="315" t="s">
        <v>146</v>
      </c>
      <c r="D19" s="230" t="s">
        <v>147</v>
      </c>
      <c r="E19" s="223">
        <f>IF(A19="","",VLOOKUP(A19,'100ｍ入力'!Q$5:U$100,5,FALSE))</f>
        <v>15.84</v>
      </c>
      <c r="F19" s="224">
        <f>IF(E19="",0,VLOOKUP(ROUNDUP(E19,1),女子得点表!$B$5:$C$84,2))</f>
        <v>500</v>
      </c>
      <c r="G19" s="268">
        <f t="shared" si="3"/>
        <v>4</v>
      </c>
      <c r="H19" s="314">
        <f>IF($A19="","",VLOOKUP($A19,'1000m'!T$4:AC$68,6,FALSE))</f>
        <v>4</v>
      </c>
      <c r="I19" s="226" t="s">
        <v>18</v>
      </c>
      <c r="J19" s="258">
        <f>IF($A19="","",VLOOKUP($A19,'1000m'!$T$4:$AC$68,8,FALSE))</f>
        <v>1</v>
      </c>
      <c r="K19" s="226" t="s">
        <v>19</v>
      </c>
      <c r="L19" s="343">
        <f>IF($A19="","",VLOOKUP($A19,'1000m'!$T$4:$AC$68,10,FALSE))</f>
        <v>30</v>
      </c>
      <c r="M19" s="224">
        <f>IF(H19="",0,VLOOKUP(AE19,女子得点表!$E$5:$F$205,2))</f>
        <v>485</v>
      </c>
      <c r="N19" s="225">
        <f>IF($A19="","",VLOOKUP($A19,'1000m'!$T$4:$AE$68,12,FALSE))</f>
        <v>8</v>
      </c>
      <c r="O19" s="223">
        <f>IF(A19="","",幅跳び入力!AL18)</f>
        <v>3.17</v>
      </c>
      <c r="P19" s="224">
        <f>IF(O19="F",0,IF(O19&lt;2,0,IF(O19="",0,VLOOKUP(O19,女子得点表!$H$5:$I$205,2))))</f>
        <v>450</v>
      </c>
      <c r="Q19" s="268">
        <f t="shared" si="10"/>
        <v>4</v>
      </c>
      <c r="R19" s="241">
        <f>IF(A19="","",ﾎﾞｰﾙ投げ入力!R20)</f>
        <v>18.64</v>
      </c>
      <c r="S19" s="224">
        <f>IF(R19="",0,VLOOKUP(R19,女子得点表!$K$5:$L$205,2))</f>
        <v>370</v>
      </c>
      <c r="T19" s="225">
        <f t="shared" si="11"/>
        <v>5</v>
      </c>
      <c r="U19" s="269">
        <f t="shared" si="12"/>
        <v>1805</v>
      </c>
      <c r="V19" s="360">
        <f t="shared" si="2"/>
        <v>4</v>
      </c>
      <c r="W19" s="361"/>
      <c r="AE19" s="368">
        <f t="shared" si="5"/>
        <v>241.3</v>
      </c>
      <c r="AF19" s="198">
        <f t="shared" si="6"/>
        <v>241.3</v>
      </c>
      <c r="AG19" s="197" t="str">
        <f>IF(AA20="","DNS",RANK(AF19,$AA$5:$AA27,MIN($AA$5:$AA$13)))</f>
        <v>DNS</v>
      </c>
    </row>
    <row r="20" spans="1:33" s="291" customFormat="1" ht="18" customHeight="1">
      <c r="A20" s="312">
        <v>16</v>
      </c>
      <c r="B20" s="231" t="s">
        <v>148</v>
      </c>
      <c r="C20" s="315" t="s">
        <v>149</v>
      </c>
      <c r="D20" s="230" t="s">
        <v>98</v>
      </c>
      <c r="E20" s="223"/>
      <c r="F20" s="224"/>
      <c r="G20" s="268"/>
      <c r="H20" s="314"/>
      <c r="I20" s="226"/>
      <c r="J20" s="258"/>
      <c r="K20" s="226"/>
      <c r="L20" s="343"/>
      <c r="M20" s="224"/>
      <c r="N20" s="225"/>
      <c r="O20" s="223"/>
      <c r="P20" s="224"/>
      <c r="Q20" s="268"/>
      <c r="R20" s="241"/>
      <c r="S20" s="224"/>
      <c r="T20" s="225"/>
      <c r="U20" s="269"/>
      <c r="V20" s="360"/>
      <c r="W20" s="361"/>
      <c r="AE20" s="368">
        <f t="shared" si="5"/>
        <v>0</v>
      </c>
      <c r="AF20" s="198">
        <f t="shared" si="6"/>
        <v>0</v>
      </c>
      <c r="AG20" s="197" t="str">
        <f>IF(AA21="","DNS",RANK(AF20,$AA$5:$AA28,MIN($AA$5:$AA$13)))</f>
        <v>DNS</v>
      </c>
    </row>
    <row r="21" spans="1:33" s="291" customFormat="1" ht="18" customHeight="1">
      <c r="A21" s="312">
        <v>17</v>
      </c>
      <c r="B21" s="228" t="s">
        <v>150</v>
      </c>
      <c r="C21" s="313" t="s">
        <v>151</v>
      </c>
      <c r="D21" s="230" t="s">
        <v>98</v>
      </c>
      <c r="E21" s="223">
        <f>IF(A21="","",VLOOKUP(A21,'100ｍ入力'!Q$5:U$100,5,FALSE))</f>
        <v>16.489999999999998</v>
      </c>
      <c r="F21" s="224">
        <f>IF(E21="",0,VLOOKUP(ROUNDUP(E21,1),女子得点表!$B$5:$C$84,2))</f>
        <v>410</v>
      </c>
      <c r="G21" s="268">
        <f t="shared" si="3"/>
        <v>8</v>
      </c>
      <c r="H21" s="314">
        <f>IF($A21="","",VLOOKUP($A21,'1000m'!T$4:AC$68,6,FALSE))</f>
        <v>4</v>
      </c>
      <c r="I21" s="226" t="s">
        <v>18</v>
      </c>
      <c r="J21" s="258">
        <f>IF($A21="","",VLOOKUP($A21,'1000m'!$T$4:$AC$68,8,FALSE))</f>
        <v>9</v>
      </c>
      <c r="K21" s="226" t="s">
        <v>19</v>
      </c>
      <c r="L21" s="343">
        <f>IF($A21="","",VLOOKUP($A21,'1000m'!$T$4:$AC$68,10,FALSE))</f>
        <v>40</v>
      </c>
      <c r="M21" s="224">
        <f>IF(H21="",0,VLOOKUP(AE21,女子得点表!$E$5:$F$205,2))</f>
        <v>435</v>
      </c>
      <c r="N21" s="225">
        <f>IF($A21="","",VLOOKUP($A21,'1000m'!$T$4:$AE$68,12,FALSE))</f>
        <v>11</v>
      </c>
      <c r="O21" s="223">
        <f>IF(A21="","",幅跳び入力!AL20)</f>
        <v>2.78</v>
      </c>
      <c r="P21" s="224">
        <f>IF(O21="F",0,IF(O21&lt;2,0,IF(O21="",0,VLOOKUP(O21,女子得点表!$H$5:$I$205,2))))</f>
        <v>310</v>
      </c>
      <c r="Q21" s="268">
        <f t="shared" si="10"/>
        <v>12</v>
      </c>
      <c r="R21" s="241">
        <f>IF(A21="","",ﾎﾞｰﾙ投げ入力!R22)</f>
        <v>11.26</v>
      </c>
      <c r="S21" s="224">
        <f>IF(R21="",0,VLOOKUP(R21,女子得点表!$K$5:$L$205,2))</f>
        <v>180</v>
      </c>
      <c r="T21" s="225">
        <f t="shared" si="11"/>
        <v>21</v>
      </c>
      <c r="U21" s="269">
        <f t="shared" si="12"/>
        <v>1335</v>
      </c>
      <c r="V21" s="360">
        <f t="shared" si="2"/>
        <v>12</v>
      </c>
      <c r="W21" s="361"/>
      <c r="AE21" s="368">
        <f t="shared" si="5"/>
        <v>249.4</v>
      </c>
      <c r="AF21" s="198">
        <f t="shared" si="6"/>
        <v>249.4</v>
      </c>
      <c r="AG21" s="197" t="str">
        <f>IF(AA22="","DNS",RANK(AF21,$AA$5:$AA29,MIN($AA$5:$AA$13)))</f>
        <v>DNS</v>
      </c>
    </row>
    <row r="22" spans="1:33" s="291" customFormat="1" ht="18" customHeight="1">
      <c r="A22" s="312">
        <v>18</v>
      </c>
      <c r="B22" s="228" t="s">
        <v>152</v>
      </c>
      <c r="C22" s="313" t="s">
        <v>153</v>
      </c>
      <c r="D22" s="230" t="s">
        <v>105</v>
      </c>
      <c r="E22" s="223">
        <f>IF(A22="","",VLOOKUP(A22,'100ｍ入力'!Q$5:U$100,5,FALSE))</f>
        <v>17.59</v>
      </c>
      <c r="F22" s="224">
        <f>IF(E22="",0,VLOOKUP(ROUNDUP(E22,1),女子得点表!$B$5:$C$84,2))</f>
        <v>300</v>
      </c>
      <c r="G22" s="268">
        <f t="shared" si="3"/>
        <v>18</v>
      </c>
      <c r="H22" s="314">
        <f>IF($A22="","",VLOOKUP($A22,'1000m'!T$4:AC$68,6,FALSE))</f>
        <v>4</v>
      </c>
      <c r="I22" s="226" t="s">
        <v>18</v>
      </c>
      <c r="J22" s="258">
        <f>IF($A22="","",VLOOKUP($A22,'1000m'!$T$4:$AC$68,8,FALSE))</f>
        <v>39</v>
      </c>
      <c r="K22" s="226" t="s">
        <v>19</v>
      </c>
      <c r="L22" s="343">
        <f>IF($A22="","",VLOOKUP($A22,'1000m'!$T$4:$AC$68,10,FALSE))</f>
        <v>71</v>
      </c>
      <c r="M22" s="224">
        <f>IF(H22="",0,VLOOKUP(AE22,女子得点表!$E$5:$F$205,2))</f>
        <v>280</v>
      </c>
      <c r="N22" s="225">
        <f>IF($A22="","",VLOOKUP($A22,'1000m'!$T$4:$AE$68,12,FALSE))</f>
        <v>19</v>
      </c>
      <c r="O22" s="223">
        <f>IF(A22="","",幅跳び入力!AL21)</f>
        <v>2.65</v>
      </c>
      <c r="P22" s="224">
        <f>IF(O22="F",0,IF(O22&lt;2,0,IF(O22="",0,VLOOKUP(O22,女子得点表!$H$5:$I$205,2))))</f>
        <v>260</v>
      </c>
      <c r="Q22" s="268">
        <f t="shared" si="0"/>
        <v>14</v>
      </c>
      <c r="R22" s="241">
        <f>IF(A22="","",ﾎﾞｰﾙ投げ入力!R23)</f>
        <v>14.18</v>
      </c>
      <c r="S22" s="224">
        <f>IF(R22="",0,VLOOKUP(R22,女子得点表!$K$5:$L$205,2))</f>
        <v>260</v>
      </c>
      <c r="T22" s="225">
        <f t="shared" si="1"/>
        <v>17</v>
      </c>
      <c r="U22" s="269">
        <f t="shared" si="4"/>
        <v>1100</v>
      </c>
      <c r="V22" s="360">
        <f t="shared" si="2"/>
        <v>17</v>
      </c>
      <c r="W22" s="361"/>
      <c r="AE22" s="368">
        <f t="shared" si="5"/>
        <v>279.70999999999998</v>
      </c>
      <c r="AF22" s="198">
        <f t="shared" si="6"/>
        <v>279.8</v>
      </c>
      <c r="AG22" s="197" t="str">
        <f>IF(AA23="","DNS",RANK(AF22,$AA$5:$AA30,MIN($AA$5:$AA$13)))</f>
        <v>DNS</v>
      </c>
    </row>
    <row r="23" spans="1:33" s="291" customFormat="1" ht="18" customHeight="1">
      <c r="A23" s="312">
        <v>19</v>
      </c>
      <c r="B23" s="228" t="s">
        <v>154</v>
      </c>
      <c r="C23" s="313" t="s">
        <v>155</v>
      </c>
      <c r="D23" s="230" t="s">
        <v>105</v>
      </c>
      <c r="E23" s="223">
        <f>IF(A23="","",VLOOKUP(A23,'100ｍ入力'!Q$5:U$100,5,FALSE))</f>
        <v>17.16</v>
      </c>
      <c r="F23" s="224">
        <f>IF(E23="",0,VLOOKUP(ROUNDUP(E23,1),女子得点表!$B$5:$C$84,2))</f>
        <v>340</v>
      </c>
      <c r="G23" s="268">
        <f t="shared" si="3"/>
        <v>14</v>
      </c>
      <c r="H23" s="314">
        <f>IF($A23="","",VLOOKUP($A23,'1000m'!T$4:AC$68,6,FALSE))</f>
        <v>4</v>
      </c>
      <c r="I23" s="226" t="s">
        <v>18</v>
      </c>
      <c r="J23" s="258">
        <f>IF($A23="","",VLOOKUP($A23,'1000m'!$T$4:$AC$68,8,FALSE))</f>
        <v>52</v>
      </c>
      <c r="K23" s="226" t="s">
        <v>19</v>
      </c>
      <c r="L23" s="343">
        <f>IF($A23="","",VLOOKUP($A23,'1000m'!$T$4:$AC$68,10,FALSE))</f>
        <v>56</v>
      </c>
      <c r="M23" s="224">
        <f>IF(H23="",0,VLOOKUP(AE23,女子得点表!$E$5:$F$205,2))</f>
        <v>225</v>
      </c>
      <c r="N23" s="225">
        <f>IF($A23="","",VLOOKUP($A23,'1000m'!$T$4:$AE$68,12,FALSE))</f>
        <v>22</v>
      </c>
      <c r="O23" s="223">
        <f>IF(A23="","",幅跳び入力!AL22)</f>
        <v>2.34</v>
      </c>
      <c r="P23" s="224">
        <f>IF(O23="F",0,IF(O23&lt;2,0,IF(O23="",0,VLOOKUP(O23,女子得点表!$H$5:$I$205,2))))</f>
        <v>135</v>
      </c>
      <c r="Q23" s="268">
        <f t="shared" si="0"/>
        <v>19</v>
      </c>
      <c r="R23" s="241">
        <f>IF(A23="","",ﾎﾞｰﾙ投げ入力!R24)</f>
        <v>12.23</v>
      </c>
      <c r="S23" s="224">
        <f>IF(R23="",0,VLOOKUP(R23,女子得点表!$K$5:$L$205,2))</f>
        <v>205</v>
      </c>
      <c r="T23" s="225">
        <f t="shared" si="1"/>
        <v>20</v>
      </c>
      <c r="U23" s="269">
        <f t="shared" si="4"/>
        <v>905</v>
      </c>
      <c r="V23" s="360">
        <f t="shared" si="2"/>
        <v>22</v>
      </c>
      <c r="W23" s="361"/>
      <c r="AE23" s="368">
        <f t="shared" si="5"/>
        <v>292.56</v>
      </c>
      <c r="AF23" s="198">
        <f t="shared" si="6"/>
        <v>292.60000000000002</v>
      </c>
      <c r="AG23" s="197" t="str">
        <f>IF(AA24="","DNS",RANK(AF23,$AA$5:$AA31,MIN($AA$5:$AA$13)))</f>
        <v>DNS</v>
      </c>
    </row>
    <row r="24" spans="1:33" s="291" customFormat="1" ht="18" customHeight="1">
      <c r="A24" s="312">
        <v>20</v>
      </c>
      <c r="B24" s="231" t="s">
        <v>156</v>
      </c>
      <c r="C24" s="315" t="s">
        <v>157</v>
      </c>
      <c r="D24" s="230" t="s">
        <v>105</v>
      </c>
      <c r="E24" s="223"/>
      <c r="F24" s="224"/>
      <c r="G24" s="268"/>
      <c r="H24" s="314"/>
      <c r="I24" s="226"/>
      <c r="J24" s="258"/>
      <c r="K24" s="226"/>
      <c r="L24" s="343"/>
      <c r="M24" s="224"/>
      <c r="N24" s="225"/>
      <c r="O24" s="223"/>
      <c r="P24" s="224"/>
      <c r="Q24" s="268"/>
      <c r="R24" s="241"/>
      <c r="S24" s="224"/>
      <c r="T24" s="225"/>
      <c r="U24" s="269"/>
      <c r="V24" s="360"/>
      <c r="W24" s="361"/>
      <c r="AE24" s="368">
        <f t="shared" si="5"/>
        <v>0</v>
      </c>
      <c r="AF24" s="198">
        <f t="shared" si="6"/>
        <v>0</v>
      </c>
      <c r="AG24" s="197" t="str">
        <f>IF(AA25="","DNS",RANK(AF24,$AA$5:$AA32,MIN($AA$5:$AA$13)))</f>
        <v>DNS</v>
      </c>
    </row>
    <row r="25" spans="1:33" s="291" customFormat="1" ht="18" customHeight="1">
      <c r="A25" s="312">
        <v>21</v>
      </c>
      <c r="B25" s="228" t="s">
        <v>158</v>
      </c>
      <c r="C25" s="313" t="s">
        <v>159</v>
      </c>
      <c r="D25" s="230" t="s">
        <v>105</v>
      </c>
      <c r="E25" s="223">
        <f>IF(A25="","",VLOOKUP(A25,'100ｍ入力'!Q$5:U$100,5,FALSE))</f>
        <v>18.28</v>
      </c>
      <c r="F25" s="224">
        <f>IF(E25="",0,VLOOKUP(ROUNDUP(E25,1),女子得点表!$B$5:$C$84,2))</f>
        <v>230</v>
      </c>
      <c r="G25" s="268">
        <f t="shared" si="3"/>
        <v>21</v>
      </c>
      <c r="H25" s="314">
        <f>IF($A25="","",VLOOKUP($A25,'1000m'!T$4:AC$68,6,FALSE))</f>
        <v>4</v>
      </c>
      <c r="I25" s="226" t="s">
        <v>18</v>
      </c>
      <c r="J25" s="258">
        <f>IF($A25="","",VLOOKUP($A25,'1000m'!$T$4:$AC$68,8,FALSE))</f>
        <v>52</v>
      </c>
      <c r="K25" s="226" t="s">
        <v>19</v>
      </c>
      <c r="L25" s="343">
        <f>IF($A25="","",VLOOKUP($A25,'1000m'!$T$4:$AC$68,10,FALSE))</f>
        <v>83</v>
      </c>
      <c r="M25" s="224">
        <f>IF(H25="",0,VLOOKUP(AE25,女子得点表!$E$5:$F$205,2))</f>
        <v>225</v>
      </c>
      <c r="N25" s="225">
        <f>IF($A25="","",VLOOKUP($A25,'1000m'!$T$4:$AE$68,12,FALSE))</f>
        <v>23</v>
      </c>
      <c r="O25" s="223">
        <f>IF(A25="","",幅跳び入力!AL24)</f>
        <v>2.12</v>
      </c>
      <c r="P25" s="224">
        <f>IF(O25="F",0,IF(O25&lt;2,0,IF(O25="",0,VLOOKUP(O25,女子得点表!$H$5:$I$205,2))))</f>
        <v>50</v>
      </c>
      <c r="Q25" s="268">
        <f t="shared" si="0"/>
        <v>22</v>
      </c>
      <c r="R25" s="241">
        <f>IF(A25="","",ﾎﾞｰﾙ投げ入力!R26)</f>
        <v>23.26</v>
      </c>
      <c r="S25" s="224">
        <f>IF(R25="",0,VLOOKUP(R25,女子得点表!$K$5:$L$205,2))</f>
        <v>465</v>
      </c>
      <c r="T25" s="225">
        <f t="shared" si="1"/>
        <v>3</v>
      </c>
      <c r="U25" s="269">
        <f t="shared" si="4"/>
        <v>970</v>
      </c>
      <c r="V25" s="360">
        <f t="shared" si="2"/>
        <v>20</v>
      </c>
      <c r="W25" s="361"/>
      <c r="AE25" s="368">
        <f t="shared" si="5"/>
        <v>292.83</v>
      </c>
      <c r="AF25" s="198">
        <f t="shared" si="6"/>
        <v>292.90000000000003</v>
      </c>
      <c r="AG25" s="197" t="str">
        <f>IF(AA26="","DNS",RANK(AF25,$AA$5:$AA33,MIN($AA$5:$AA$13)))</f>
        <v>DNS</v>
      </c>
    </row>
    <row r="26" spans="1:33" s="291" customFormat="1" ht="18" customHeight="1">
      <c r="A26" s="312">
        <v>22</v>
      </c>
      <c r="B26" s="228" t="s">
        <v>160</v>
      </c>
      <c r="C26" s="313" t="s">
        <v>161</v>
      </c>
      <c r="D26" s="230" t="s">
        <v>105</v>
      </c>
      <c r="E26" s="223">
        <f>IF(A26="","",VLOOKUP(A26,'100ｍ入力'!Q$5:U$100,5,FALSE))</f>
        <v>18.79</v>
      </c>
      <c r="F26" s="224">
        <f>IF(E26="",0,VLOOKUP(ROUNDUP(E26,1),女子得点表!$B$5:$C$84,2))</f>
        <v>180</v>
      </c>
      <c r="G26" s="268">
        <f t="shared" si="3"/>
        <v>23</v>
      </c>
      <c r="H26" s="314">
        <f>IF($A26="","",VLOOKUP($A26,'1000m'!T$4:AC$68,6,FALSE))</f>
        <v>4</v>
      </c>
      <c r="I26" s="226" t="s">
        <v>18</v>
      </c>
      <c r="J26" s="258">
        <f>IF($A26="","",VLOOKUP($A26,'1000m'!$T$4:$AC$68,8,FALSE))</f>
        <v>39</v>
      </c>
      <c r="K26" s="226" t="s">
        <v>19</v>
      </c>
      <c r="L26" s="343">
        <f>IF($A26="","",VLOOKUP($A26,'1000m'!$T$4:$AC$68,10,FALSE))</f>
        <v>88</v>
      </c>
      <c r="M26" s="224">
        <f>IF(H26="",0,VLOOKUP(AE26,女子得点表!$E$5:$F$205,2))</f>
        <v>280</v>
      </c>
      <c r="N26" s="225">
        <f>IF($A26="","",VLOOKUP($A26,'1000m'!$T$4:$AE$68,12,FALSE))</f>
        <v>20</v>
      </c>
      <c r="O26" s="223">
        <f>IF(A26="","",幅跳び入力!AL25)</f>
        <v>2.21</v>
      </c>
      <c r="P26" s="224">
        <f>IF(O26="F",0,IF(O26&lt;2,0,IF(O26="",0,VLOOKUP(O26,女子得点表!$H$5:$I$205,2))))</f>
        <v>85</v>
      </c>
      <c r="Q26" s="268">
        <f t="shared" si="0"/>
        <v>20</v>
      </c>
      <c r="R26" s="241">
        <f>IF(A26="","",ﾎﾞｰﾙ投げ入力!R27)</f>
        <v>14.97</v>
      </c>
      <c r="S26" s="224">
        <f>IF(R26="",0,VLOOKUP(R26,女子得点表!$K$5:$L$205,2))</f>
        <v>280</v>
      </c>
      <c r="T26" s="225">
        <f t="shared" si="1"/>
        <v>12</v>
      </c>
      <c r="U26" s="269">
        <f t="shared" si="4"/>
        <v>825</v>
      </c>
      <c r="V26" s="360">
        <f t="shared" si="2"/>
        <v>23</v>
      </c>
      <c r="W26" s="361"/>
      <c r="AE26" s="368">
        <f t="shared" si="5"/>
        <v>279.88</v>
      </c>
      <c r="AF26" s="198">
        <f t="shared" si="6"/>
        <v>279.90000000000003</v>
      </c>
      <c r="AG26" s="197" t="str">
        <f>IF(AA27="","DNS",RANK(AF26,$AA$5:$AA34,MIN($AA$5:$AA$13)))</f>
        <v>DNS</v>
      </c>
    </row>
    <row r="27" spans="1:33" s="291" customFormat="1" ht="18" customHeight="1">
      <c r="A27" s="312">
        <v>23</v>
      </c>
      <c r="B27" s="228" t="s">
        <v>162</v>
      </c>
      <c r="C27" s="313" t="s">
        <v>163</v>
      </c>
      <c r="D27" s="230" t="s">
        <v>112</v>
      </c>
      <c r="E27" s="223">
        <f>IF(A27="","",VLOOKUP(A27,'100ｍ入力'!Q$5:U$100,5,FALSE))</f>
        <v>16.95</v>
      </c>
      <c r="F27" s="224">
        <f>IF(E27="",0,VLOOKUP(ROUNDUP(E27,1),女子得点表!$B$5:$C$84,2))</f>
        <v>360</v>
      </c>
      <c r="G27" s="268">
        <f t="shared" si="3"/>
        <v>12</v>
      </c>
      <c r="H27" s="314">
        <f>IF($A27="","",VLOOKUP($A27,'1000m'!T$4:AC$68,6,FALSE))</f>
        <v>3</v>
      </c>
      <c r="I27" s="226" t="s">
        <v>18</v>
      </c>
      <c r="J27" s="258">
        <f>IF($A27="","",VLOOKUP($A27,'1000m'!$T$4:$AC$68,8,FALSE))</f>
        <v>56</v>
      </c>
      <c r="K27" s="226" t="s">
        <v>19</v>
      </c>
      <c r="L27" s="343">
        <f>IF($A27="","",VLOOKUP($A27,'1000m'!$T$4:$AC$68,10,FALSE))</f>
        <v>9</v>
      </c>
      <c r="M27" s="224">
        <f>IF(H27="",0,VLOOKUP(AE27,女子得点表!$E$5:$F$205,2))</f>
        <v>515</v>
      </c>
      <c r="N27" s="225">
        <f>IF($A27="","",VLOOKUP($A27,'1000m'!$T$4:$AE$68,12,FALSE))</f>
        <v>5</v>
      </c>
      <c r="O27" s="223">
        <f>IF(A27="","",幅跳び入力!AL26)</f>
        <v>3.07</v>
      </c>
      <c r="P27" s="224">
        <f>IF(O27="F",0,IF(O27&lt;2,0,IF(O27="",0,VLOOKUP(O27,女子得点表!$H$5:$I$205,2))))</f>
        <v>420</v>
      </c>
      <c r="Q27" s="268">
        <f t="shared" ref="Q27:Q29" si="13">IF(O27="F","",IF(O27="","DNS",RANK(O27,$O$5:$O$118,0)))</f>
        <v>6</v>
      </c>
      <c r="R27" s="241">
        <f>IF(A27="","",ﾎﾞｰﾙ投げ入力!R28)</f>
        <v>10.75</v>
      </c>
      <c r="S27" s="224">
        <f>IF(R27="",0,VLOOKUP(R27,女子得点表!$K$5:$L$205,2))</f>
        <v>160</v>
      </c>
      <c r="T27" s="225">
        <f t="shared" ref="T27:T29" si="14">IF(R27="","DNS",RANK(R27,$R$5:$R$118,0))</f>
        <v>22</v>
      </c>
      <c r="U27" s="269">
        <f t="shared" ref="U27:U29" si="15">IF((F27+M27+P27+S27)=0,"",F27+M27+P27+S27)</f>
        <v>1455</v>
      </c>
      <c r="V27" s="360">
        <f t="shared" si="2"/>
        <v>9</v>
      </c>
      <c r="W27" s="361"/>
      <c r="AE27" s="368">
        <f t="shared" si="5"/>
        <v>236.09</v>
      </c>
      <c r="AF27" s="198">
        <f t="shared" si="6"/>
        <v>236.1</v>
      </c>
      <c r="AG27" s="197" t="str">
        <f>IF(AA28="","DNS",RANK(AF27,$AA$5:$AA35,MIN($AA$5:$AA$13)))</f>
        <v>DNS</v>
      </c>
    </row>
    <row r="28" spans="1:33" s="291" customFormat="1" ht="18" customHeight="1">
      <c r="A28" s="312">
        <v>24</v>
      </c>
      <c r="B28" s="228" t="s">
        <v>164</v>
      </c>
      <c r="C28" s="313" t="s">
        <v>165</v>
      </c>
      <c r="D28" s="230" t="s">
        <v>112</v>
      </c>
      <c r="E28" s="223">
        <f>IF(A28="","",VLOOKUP(A28,'100ｍ入力'!Q$5:U$100,5,FALSE))</f>
        <v>17.96</v>
      </c>
      <c r="F28" s="224">
        <f>IF(E28="",0,VLOOKUP(ROUNDUP(E28,1),女子得点表!$B$5:$C$84,2))</f>
        <v>260</v>
      </c>
      <c r="G28" s="268">
        <f t="shared" si="3"/>
        <v>20</v>
      </c>
      <c r="H28" s="314">
        <f>IF($A28="","",VLOOKUP($A28,'1000m'!T$4:AC$68,6,FALSE))</f>
        <v>4</v>
      </c>
      <c r="I28" s="226" t="s">
        <v>18</v>
      </c>
      <c r="J28" s="258">
        <f>IF($A28="","",VLOOKUP($A28,'1000m'!$T$4:$AC$68,8,FALSE))</f>
        <v>18</v>
      </c>
      <c r="K28" s="226" t="s">
        <v>19</v>
      </c>
      <c r="L28" s="343">
        <f>IF($A28="","",VLOOKUP($A28,'1000m'!$T$4:$AC$68,10,FALSE))</f>
        <v>75</v>
      </c>
      <c r="M28" s="224">
        <f>IF(H28="",0,VLOOKUP(AE28,女子得点表!$E$5:$F$205,2))</f>
        <v>385</v>
      </c>
      <c r="N28" s="225">
        <f>IF($A28="","",VLOOKUP($A28,'1000m'!$T$4:$AE$68,12,FALSE))</f>
        <v>16</v>
      </c>
      <c r="O28" s="223">
        <f>IF(A28="","",幅跳び入力!AL27)</f>
        <v>2.83</v>
      </c>
      <c r="P28" s="224">
        <f>IF(O28="F",0,IF(O28&lt;2,0,IF(O28="",0,VLOOKUP(O28,女子得点表!$H$5:$I$205,2))))</f>
        <v>330</v>
      </c>
      <c r="Q28" s="268">
        <f t="shared" si="13"/>
        <v>10</v>
      </c>
      <c r="R28" s="241">
        <f>IF(A28="","",ﾎﾞｰﾙ投げ入力!R29)</f>
        <v>14.71</v>
      </c>
      <c r="S28" s="224">
        <f>IF(R28="",0,VLOOKUP(R28,女子得点表!$K$5:$L$205,2))</f>
        <v>270</v>
      </c>
      <c r="T28" s="225">
        <f t="shared" si="14"/>
        <v>16</v>
      </c>
      <c r="U28" s="269">
        <f t="shared" si="15"/>
        <v>1245</v>
      </c>
      <c r="V28" s="360">
        <f t="shared" si="2"/>
        <v>14</v>
      </c>
      <c r="W28" s="361"/>
      <c r="AE28" s="368">
        <f t="shared" si="5"/>
        <v>258.75</v>
      </c>
      <c r="AF28" s="198">
        <f t="shared" si="6"/>
        <v>258.8</v>
      </c>
      <c r="AG28" s="197" t="str">
        <f>IF(AA29="","DNS",RANK(AF28,$AA$5:$AA36,MIN($AA$5:$AA$13)))</f>
        <v>DNS</v>
      </c>
    </row>
    <row r="29" spans="1:33" s="291" customFormat="1" ht="18" customHeight="1">
      <c r="A29" s="312">
        <v>25</v>
      </c>
      <c r="B29" s="228" t="s">
        <v>166</v>
      </c>
      <c r="C29" s="313" t="s">
        <v>167</v>
      </c>
      <c r="D29" s="230" t="s">
        <v>112</v>
      </c>
      <c r="E29" s="223">
        <f>IF(A29="","",VLOOKUP(A29,'100ｍ入力'!Q$5:U$100,5,FALSE))</f>
        <v>16.149999999999999</v>
      </c>
      <c r="F29" s="224">
        <f>IF(E29="",0,VLOOKUP(ROUNDUP(E29,1),女子得点表!$B$5:$C$84,2))</f>
        <v>455</v>
      </c>
      <c r="G29" s="268">
        <f t="shared" si="3"/>
        <v>5</v>
      </c>
      <c r="H29" s="314">
        <f>IF($A29="","",VLOOKUP($A29,'1000m'!T$4:AC$68,6,FALSE))</f>
        <v>3</v>
      </c>
      <c r="I29" s="226" t="s">
        <v>18</v>
      </c>
      <c r="J29" s="258">
        <f>IF($A29="","",VLOOKUP($A29,'1000m'!$T$4:$AC$68,8,FALSE))</f>
        <v>57</v>
      </c>
      <c r="K29" s="226" t="s">
        <v>19</v>
      </c>
      <c r="L29" s="343">
        <f>IF($A29="","",VLOOKUP($A29,'1000m'!$T$4:$AC$68,10,FALSE))</f>
        <v>66</v>
      </c>
      <c r="M29" s="224">
        <f>IF(H29="",0,VLOOKUP(AE29,女子得点表!$E$5:$F$205,2))</f>
        <v>505</v>
      </c>
      <c r="N29" s="225">
        <f>IF($A29="","",VLOOKUP($A29,'1000m'!$T$4:$AE$68,12,FALSE))</f>
        <v>7</v>
      </c>
      <c r="O29" s="223">
        <f>IF(A29="","",幅跳び入力!AL28)</f>
        <v>2.87</v>
      </c>
      <c r="P29" s="224">
        <f>IF(O29="F",0,IF(O29&lt;2,0,IF(O29="",0,VLOOKUP(O29,女子得点表!$H$5:$I$205,2))))</f>
        <v>350</v>
      </c>
      <c r="Q29" s="268">
        <f t="shared" si="13"/>
        <v>8</v>
      </c>
      <c r="R29" s="241">
        <f>IF(A29="","",ﾎﾞｰﾙ投げ入力!R30)</f>
        <v>14.97</v>
      </c>
      <c r="S29" s="224">
        <f>IF(R29="",0,VLOOKUP(R29,女子得点表!$K$5:$L$205,2))</f>
        <v>280</v>
      </c>
      <c r="T29" s="225">
        <f t="shared" si="14"/>
        <v>12</v>
      </c>
      <c r="U29" s="269">
        <f t="shared" si="15"/>
        <v>1590</v>
      </c>
      <c r="V29" s="360">
        <f t="shared" si="2"/>
        <v>8</v>
      </c>
      <c r="W29" s="361"/>
      <c r="AE29" s="368">
        <f t="shared" si="5"/>
        <v>237.66</v>
      </c>
      <c r="AF29" s="198">
        <f t="shared" si="6"/>
        <v>237.7</v>
      </c>
      <c r="AG29" s="197" t="str">
        <f>IF(AA30="","DNS",RANK(AF29,$AA$5:$AA37,MIN($AA$5:$AA$13)))</f>
        <v>DNS</v>
      </c>
    </row>
    <row r="30" spans="1:33" s="291" customFormat="1" ht="18" customHeight="1">
      <c r="A30" s="312"/>
      <c r="B30" s="228"/>
      <c r="C30" s="313"/>
      <c r="D30" s="230"/>
      <c r="E30" s="223" t="str">
        <f>IF(A30="","",VLOOKUP(A30,'100ｍ入力'!Q$5:U$100,5,FALSE))</f>
        <v/>
      </c>
      <c r="F30" s="224">
        <f>IF(E30="",0,VLOOKUP(ROUNDUP(E30,1),女子得点表!$B$5:$C$84,2))</f>
        <v>0</v>
      </c>
      <c r="G30" s="268" t="str">
        <f t="shared" ref="G30" si="16">IF(E30="","DNS",RANK(E30,$E$5:$E$118,MAX($E$5:$E$118)))</f>
        <v>DNS</v>
      </c>
      <c r="H30" s="314" t="str">
        <f>IF($A30="","",VLOOKUP($A30,'1000m'!T$4:AC$68,6,FALSE))</f>
        <v/>
      </c>
      <c r="I30" s="226" t="s">
        <v>18</v>
      </c>
      <c r="J30" s="258" t="str">
        <f>IF($A30="","",VLOOKUP($A30,'1000m'!$T$4:$AC$68,8,FALSE))</f>
        <v/>
      </c>
      <c r="K30" s="226" t="s">
        <v>19</v>
      </c>
      <c r="L30" s="343" t="str">
        <f>IF($A30="","",VLOOKUP($A30,'1000m'!$T$4:$AC$68,10,FALSE))</f>
        <v/>
      </c>
      <c r="M30" s="224">
        <f>IF(H30="",0,VLOOKUP(AE30,女子得点表!$E$5:$F$205,2))</f>
        <v>0</v>
      </c>
      <c r="N30" s="225" t="str">
        <f>IF($A30="","",VLOOKUP($A30,'1000m'!$T$4:$AE$68,12,FALSE))</f>
        <v/>
      </c>
      <c r="O30" s="223" t="str">
        <f>IF(A30="","",幅跳び入力!AL29)</f>
        <v/>
      </c>
      <c r="P30" s="224">
        <f>IF(O30="F",0,IF(O30&lt;2,0,IF(O30="",0,VLOOKUP(O30,女子得点表!$H$5:$I$205,2))))</f>
        <v>0</v>
      </c>
      <c r="Q30" s="268" t="str">
        <f t="shared" ref="Q30" si="17">IF(O30="F","",IF(O30="","DNS",RANK(O30,$O$5:$O$118,0)))</f>
        <v>DNS</v>
      </c>
      <c r="R30" s="241" t="str">
        <f>IF(A30="","",ﾎﾞｰﾙ投げ入力!R31)</f>
        <v/>
      </c>
      <c r="S30" s="224">
        <f>IF(R30="",0,VLOOKUP(R30,女子得点表!$K$5:$L$205,2))</f>
        <v>0</v>
      </c>
      <c r="T30" s="225" t="str">
        <f t="shared" ref="T30" si="18">IF(R30="","DNS",RANK(R30,$R$5:$R$118,0))</f>
        <v>DNS</v>
      </c>
      <c r="U30" s="269" t="str">
        <f t="shared" ref="U30" si="19">IF((F30+M30+P30+S30)=0,"",F30+M30+P30+S30)</f>
        <v/>
      </c>
      <c r="V30" s="360" t="str">
        <f t="shared" ref="V30" si="20">IF(A30="","",RANK(U30,$U$5:$U$118,0))</f>
        <v/>
      </c>
      <c r="W30" s="361"/>
      <c r="AE30" s="368" t="e">
        <f t="shared" si="5"/>
        <v>#VALUE!</v>
      </c>
      <c r="AF30" s="198" t="e">
        <f t="shared" si="6"/>
        <v>#VALUE!</v>
      </c>
      <c r="AG30" s="197" t="str">
        <f>IF(AA31="","DNS",RANK(AF30,$AA$5:$AA38,MIN($AA$5:$AA$13)))</f>
        <v>DNS</v>
      </c>
    </row>
    <row r="31" spans="1:33" s="290" customFormat="1" ht="18" customHeight="1">
      <c r="A31" s="312"/>
      <c r="B31" s="228"/>
      <c r="C31" s="313"/>
      <c r="D31" s="230"/>
      <c r="E31" s="223" t="str">
        <f>IF(A31="","",VLOOKUP(A31,'100ｍ入力'!Q$5:U$100,5,FALSE))</f>
        <v/>
      </c>
      <c r="F31" s="224">
        <f>IF(E31="",0,VLOOKUP(ROUNDUP(E31,1),女子得点表!$B$5:$C$84,2))</f>
        <v>0</v>
      </c>
      <c r="G31" s="268" t="str">
        <f t="shared" si="3"/>
        <v>DNS</v>
      </c>
      <c r="H31" s="314" t="str">
        <f>IF($A31="","",VLOOKUP($A31,'1000m'!T$4:AC$68,6,FALSE))</f>
        <v/>
      </c>
      <c r="I31" s="226" t="s">
        <v>18</v>
      </c>
      <c r="J31" s="258" t="str">
        <f>IF($A31="","",VLOOKUP($A31,'1000m'!$T$4:$AC$68,8,FALSE))</f>
        <v/>
      </c>
      <c r="K31" s="226" t="s">
        <v>19</v>
      </c>
      <c r="L31" s="343" t="str">
        <f>IF($A31="","",VLOOKUP($A31,'1000m'!$T$4:$AC$68,10,FALSE))</f>
        <v/>
      </c>
      <c r="M31" s="224">
        <f>IF(H31="",0,VLOOKUP(AE31,女子得点表!$E$5:$F$205,2))</f>
        <v>0</v>
      </c>
      <c r="N31" s="225" t="str">
        <f>IF($A31="","",VLOOKUP($A31,'1000m'!$T$4:$AE$68,12,FALSE))</f>
        <v/>
      </c>
      <c r="O31" s="223" t="str">
        <f>IF(A31="","",幅跳び入力!AL30)</f>
        <v/>
      </c>
      <c r="P31" s="224">
        <f>IF(O31="F",0,IF(O31&lt;2,0,IF(O31="",0,VLOOKUP(O31,女子得点表!$H$5:$I$205,2))))</f>
        <v>0</v>
      </c>
      <c r="Q31" s="268" t="str">
        <f t="shared" ref="Q31:Q37" si="21">IF(O31="F","",IF(O31="","DNS",RANK(O31,$O$5:$O$118,0)))</f>
        <v>DNS</v>
      </c>
      <c r="R31" s="241" t="str">
        <f>IF(A31="","",ﾎﾞｰﾙ投げ入力!R32)</f>
        <v/>
      </c>
      <c r="S31" s="224">
        <f>IF(R31="",0,VLOOKUP(R31,女子得点表!$K$5:$L$205,2))</f>
        <v>0</v>
      </c>
      <c r="T31" s="225" t="str">
        <f t="shared" si="1"/>
        <v>DNS</v>
      </c>
      <c r="U31" s="269" t="str">
        <f t="shared" si="4"/>
        <v/>
      </c>
      <c r="V31" s="360" t="str">
        <f t="shared" si="2"/>
        <v/>
      </c>
      <c r="W31" s="359"/>
      <c r="AE31" s="366" t="e">
        <f t="shared" si="5"/>
        <v>#VALUE!</v>
      </c>
      <c r="AF31" s="367" t="e">
        <f t="shared" si="6"/>
        <v>#VALUE!</v>
      </c>
      <c r="AG31" s="369" t="str">
        <f>IF(AA32="","DNS",RANK(AF31,$AA$5:$AA39,MIN($AA$5:$AA$13)))</f>
        <v>DNS</v>
      </c>
    </row>
    <row r="32" spans="1:33" s="291" customFormat="1" ht="18" customHeight="1">
      <c r="A32" s="312"/>
      <c r="B32" s="231"/>
      <c r="C32" s="315"/>
      <c r="D32" s="230"/>
      <c r="E32" s="223" t="str">
        <f>IF(A32="","",VLOOKUP(A32,'100ｍ入力'!Q$5:U$100,5,FALSE))</f>
        <v/>
      </c>
      <c r="F32" s="224">
        <f>IF(E32="",0,VLOOKUP(ROUNDUP(E32,1),女子得点表!$B$5:$C$84,2))</f>
        <v>0</v>
      </c>
      <c r="G32" s="268" t="str">
        <f t="shared" si="3"/>
        <v>DNS</v>
      </c>
      <c r="H32" s="314" t="str">
        <f>IF($A32="","",VLOOKUP($A32,'1000m'!T$4:AC$68,6,FALSE))</f>
        <v/>
      </c>
      <c r="I32" s="226" t="s">
        <v>18</v>
      </c>
      <c r="J32" s="258" t="str">
        <f>IF($A32="","",VLOOKUP($A32,'1000m'!$T$4:$AC$68,8,FALSE))</f>
        <v/>
      </c>
      <c r="K32" s="226" t="s">
        <v>19</v>
      </c>
      <c r="L32" s="343" t="str">
        <f>IF($A32="","",VLOOKUP($A32,'1000m'!$T$4:$AC$68,10,FALSE))</f>
        <v/>
      </c>
      <c r="M32" s="224">
        <f>IF(H32="",0,VLOOKUP(AE32,女子得点表!$E$5:$F$205,2))</f>
        <v>0</v>
      </c>
      <c r="N32" s="225" t="str">
        <f>IF($A32="","",VLOOKUP($A32,'1000m'!$T$4:$AE$68,12,FALSE))</f>
        <v/>
      </c>
      <c r="O32" s="223" t="str">
        <f>IF(A32="","",幅跳び入力!AL31)</f>
        <v/>
      </c>
      <c r="P32" s="224">
        <f>IF(O32="F",0,IF(O32&lt;2,0,IF(O32="",0,VLOOKUP(O32,女子得点表!$H$5:$I$205,2))))</f>
        <v>0</v>
      </c>
      <c r="Q32" s="268" t="str">
        <f t="shared" si="21"/>
        <v>DNS</v>
      </c>
      <c r="R32" s="241" t="str">
        <f>IF(A32="","",ﾎﾞｰﾙ投げ入力!R33)</f>
        <v/>
      </c>
      <c r="S32" s="224">
        <f>IF(R32="",0,VLOOKUP(R32,女子得点表!$K$5:$L$205,2))</f>
        <v>0</v>
      </c>
      <c r="T32" s="225" t="str">
        <f t="shared" si="1"/>
        <v>DNS</v>
      </c>
      <c r="U32" s="269" t="str">
        <f t="shared" si="4"/>
        <v/>
      </c>
      <c r="V32" s="360" t="str">
        <f t="shared" si="2"/>
        <v/>
      </c>
      <c r="W32" s="361"/>
      <c r="AE32" s="368" t="e">
        <f t="shared" si="5"/>
        <v>#VALUE!</v>
      </c>
      <c r="AF32" s="198" t="e">
        <f t="shared" si="6"/>
        <v>#VALUE!</v>
      </c>
      <c r="AG32" s="197" t="str">
        <f>IF(AA33="","DNS",RANK(AF32,$AA$5:$AA40,MIN($AA$5:$AA$13)))</f>
        <v>DNS</v>
      </c>
    </row>
    <row r="33" spans="1:33" s="291" customFormat="1" ht="18" customHeight="1">
      <c r="A33" s="312"/>
      <c r="B33" s="228"/>
      <c r="C33" s="313"/>
      <c r="D33" s="230"/>
      <c r="E33" s="223" t="str">
        <f>IF(A33="","",VLOOKUP(A33,'100ｍ入力'!Q$5:U$100,5,FALSE))</f>
        <v/>
      </c>
      <c r="F33" s="224">
        <f>IF(E33="",0,VLOOKUP(ROUNDUP(E33,1),女子得点表!$B$5:$C$84,2))</f>
        <v>0</v>
      </c>
      <c r="G33" s="268" t="str">
        <f t="shared" si="3"/>
        <v>DNS</v>
      </c>
      <c r="H33" s="314" t="str">
        <f>IF($A33="","",VLOOKUP($A33,'1000m'!T$4:AC$68,6,FALSE))</f>
        <v/>
      </c>
      <c r="I33" s="226" t="s">
        <v>18</v>
      </c>
      <c r="J33" s="258" t="str">
        <f>IF($A33="","",VLOOKUP($A33,'1000m'!$T$4:$AC$68,8,FALSE))</f>
        <v/>
      </c>
      <c r="K33" s="226" t="s">
        <v>19</v>
      </c>
      <c r="L33" s="343" t="str">
        <f>IF($A33="","",VLOOKUP($A33,'1000m'!$T$4:$AC$68,10,FALSE))</f>
        <v/>
      </c>
      <c r="M33" s="224">
        <f>IF(H33="",0,VLOOKUP(AE33,女子得点表!$E$5:$F$205,2))</f>
        <v>0</v>
      </c>
      <c r="N33" s="225" t="str">
        <f>IF($A33="","",VLOOKUP($A33,'1000m'!$T$4:$AE$68,12,FALSE))</f>
        <v/>
      </c>
      <c r="O33" s="223" t="str">
        <f>IF(A33="","",幅跳び入力!AL32)</f>
        <v/>
      </c>
      <c r="P33" s="224">
        <f>IF(O33="F",0,IF(O33&lt;2,0,IF(O33="",0,VLOOKUP(O33,女子得点表!$H$5:$I$205,2))))</f>
        <v>0</v>
      </c>
      <c r="Q33" s="268" t="str">
        <f t="shared" si="21"/>
        <v>DNS</v>
      </c>
      <c r="R33" s="241" t="str">
        <f>IF(A33="","",ﾎﾞｰﾙ投げ入力!R34)</f>
        <v/>
      </c>
      <c r="S33" s="224">
        <f>IF(R33="",0,VLOOKUP(R33,女子得点表!$K$5:$L$205,2))</f>
        <v>0</v>
      </c>
      <c r="T33" s="225" t="str">
        <f t="shared" si="1"/>
        <v>DNS</v>
      </c>
      <c r="U33" s="269" t="str">
        <f t="shared" si="4"/>
        <v/>
      </c>
      <c r="V33" s="360" t="str">
        <f t="shared" si="2"/>
        <v/>
      </c>
      <c r="W33" s="361"/>
      <c r="AE33" s="368" t="e">
        <f t="shared" si="5"/>
        <v>#VALUE!</v>
      </c>
      <c r="AF33" s="198" t="e">
        <f t="shared" si="6"/>
        <v>#VALUE!</v>
      </c>
      <c r="AG33" s="197" t="str">
        <f>IF(AA34="","DNS",RANK(AF33,$AA$5:$AA41,MIN($AA$5:$AA$13)))</f>
        <v>DNS</v>
      </c>
    </row>
    <row r="34" spans="1:33" s="291" customFormat="1" ht="18" customHeight="1">
      <c r="A34" s="312"/>
      <c r="B34" s="228"/>
      <c r="C34" s="313"/>
      <c r="D34" s="230"/>
      <c r="E34" s="223" t="str">
        <f>IF(A34="","",VLOOKUP(A34,'100ｍ入力'!Q$5:U$100,5,FALSE))</f>
        <v/>
      </c>
      <c r="F34" s="224">
        <f>IF(E34="",0,VLOOKUP(ROUNDUP(E34,1),女子得点表!$B$5:$C$84,2))</f>
        <v>0</v>
      </c>
      <c r="G34" s="268" t="str">
        <f t="shared" si="3"/>
        <v>DNS</v>
      </c>
      <c r="H34" s="314" t="str">
        <f>IF($A34="","",VLOOKUP($A34,'1000m'!T$4:AC$68,6,FALSE))</f>
        <v/>
      </c>
      <c r="I34" s="226" t="s">
        <v>18</v>
      </c>
      <c r="J34" s="258" t="str">
        <f>IF($A34="","",VLOOKUP($A34,'1000m'!$T$4:$AC$68,8,FALSE))</f>
        <v/>
      </c>
      <c r="K34" s="226" t="s">
        <v>19</v>
      </c>
      <c r="L34" s="343" t="str">
        <f>IF($A34="","",VLOOKUP($A34,'1000m'!$T$4:$AC$68,10,FALSE))</f>
        <v/>
      </c>
      <c r="M34" s="224">
        <f>IF(H34="",0,VLOOKUP(AE34,女子得点表!$E$5:$F$205,2))</f>
        <v>0</v>
      </c>
      <c r="N34" s="225" t="str">
        <f>IF($A34="","",VLOOKUP($A34,'1000m'!$T$4:$AE$68,12,FALSE))</f>
        <v/>
      </c>
      <c r="O34" s="223" t="str">
        <f>IF(A34="","",幅跳び入力!AL33)</f>
        <v/>
      </c>
      <c r="P34" s="224">
        <f>IF(O34="F",0,IF(O34&lt;2,0,IF(O34="",0,VLOOKUP(O34,女子得点表!$H$5:$I$205,2))))</f>
        <v>0</v>
      </c>
      <c r="Q34" s="268" t="str">
        <f t="shared" si="21"/>
        <v>DNS</v>
      </c>
      <c r="R34" s="241" t="str">
        <f>IF(A34="","",ﾎﾞｰﾙ投げ入力!R35)</f>
        <v/>
      </c>
      <c r="S34" s="224">
        <f>IF(R34="",0,VLOOKUP(R34,女子得点表!$K$5:$L$205,2))</f>
        <v>0</v>
      </c>
      <c r="T34" s="225" t="str">
        <f t="shared" si="1"/>
        <v>DNS</v>
      </c>
      <c r="U34" s="269" t="str">
        <f t="shared" si="4"/>
        <v/>
      </c>
      <c r="V34" s="360" t="str">
        <f t="shared" si="2"/>
        <v/>
      </c>
      <c r="W34" s="361"/>
      <c r="AE34" s="368" t="e">
        <f t="shared" si="5"/>
        <v>#VALUE!</v>
      </c>
      <c r="AF34" s="198" t="e">
        <f t="shared" si="6"/>
        <v>#VALUE!</v>
      </c>
      <c r="AG34" s="197" t="str">
        <f>IF(AA35="","DNS",RANK(AF34,$AA$5:$AA42,MIN($AA$5:$AA$13)))</f>
        <v>DNS</v>
      </c>
    </row>
    <row r="35" spans="1:33" s="291" customFormat="1" ht="18" customHeight="1">
      <c r="A35" s="312"/>
      <c r="B35" s="231"/>
      <c r="C35" s="315"/>
      <c r="D35" s="230"/>
      <c r="E35" s="223" t="str">
        <f>IF(A35="","",VLOOKUP(A35,'100ｍ入力'!Q$5:U$100,5,FALSE))</f>
        <v/>
      </c>
      <c r="F35" s="224">
        <f>IF(E35="",0,VLOOKUP(ROUNDUP(E35,1),女子得点表!$B$5:$C$84,2))</f>
        <v>0</v>
      </c>
      <c r="G35" s="268" t="str">
        <f t="shared" si="3"/>
        <v>DNS</v>
      </c>
      <c r="H35" s="314" t="str">
        <f>IF($A35="","",VLOOKUP($A35,'1000m'!T$4:AC$68,6,FALSE))</f>
        <v/>
      </c>
      <c r="I35" s="226" t="s">
        <v>18</v>
      </c>
      <c r="J35" s="258" t="str">
        <f>IF($A35="","",VLOOKUP($A35,'1000m'!$T$4:$AC$68,8,FALSE))</f>
        <v/>
      </c>
      <c r="K35" s="226" t="s">
        <v>19</v>
      </c>
      <c r="L35" s="343" t="str">
        <f>IF($A35="","",VLOOKUP($A35,'1000m'!$T$4:$AC$68,10,FALSE))</f>
        <v/>
      </c>
      <c r="M35" s="224">
        <f>IF(H35="",0,VLOOKUP(AE35,女子得点表!$E$5:$F$205,2))</f>
        <v>0</v>
      </c>
      <c r="N35" s="225" t="str">
        <f>IF($A35="","",VLOOKUP($A35,'1000m'!$T$4:$AE$68,12,FALSE))</f>
        <v/>
      </c>
      <c r="O35" s="223" t="str">
        <f>IF(A35="","",幅跳び入力!AL34)</f>
        <v/>
      </c>
      <c r="P35" s="224">
        <f>IF(O35="F",0,IF(O35&lt;2,0,IF(O35="",0,VLOOKUP(O35,女子得点表!$H$5:$I$205,2))))</f>
        <v>0</v>
      </c>
      <c r="Q35" s="268" t="str">
        <f t="shared" si="21"/>
        <v>DNS</v>
      </c>
      <c r="R35" s="241" t="str">
        <f>IF(A35="","",ﾎﾞｰﾙ投げ入力!R36)</f>
        <v/>
      </c>
      <c r="S35" s="224">
        <f>IF(R35="",0,VLOOKUP(R35,女子得点表!$K$5:$L$205,2))</f>
        <v>0</v>
      </c>
      <c r="T35" s="225" t="str">
        <f t="shared" si="1"/>
        <v>DNS</v>
      </c>
      <c r="U35" s="269" t="str">
        <f t="shared" si="4"/>
        <v/>
      </c>
      <c r="V35" s="360" t="str">
        <f t="shared" si="2"/>
        <v/>
      </c>
      <c r="W35" s="361"/>
      <c r="AE35" s="368" t="e">
        <f t="shared" si="5"/>
        <v>#VALUE!</v>
      </c>
      <c r="AF35" s="198" t="e">
        <f t="shared" si="6"/>
        <v>#VALUE!</v>
      </c>
      <c r="AG35" s="197" t="str">
        <f>IF(AA36="","DNS",RANK(AF35,$AA$5:$AA43,MIN($AA$5:$AA$13)))</f>
        <v>DNS</v>
      </c>
    </row>
    <row r="36" spans="1:33" s="290" customFormat="1" ht="18" customHeight="1">
      <c r="A36" s="312"/>
      <c r="B36" s="228"/>
      <c r="C36" s="313"/>
      <c r="D36" s="230"/>
      <c r="E36" s="223" t="str">
        <f>IF(A36="","",VLOOKUP(A36,'100ｍ入力'!Q$5:U$100,5,FALSE))</f>
        <v/>
      </c>
      <c r="F36" s="224">
        <f>IF(E36="",0,VLOOKUP(ROUNDUP(E36,1),女子得点表!$B$5:$C$84,2))</f>
        <v>0</v>
      </c>
      <c r="G36" s="268" t="str">
        <f t="shared" si="3"/>
        <v>DNS</v>
      </c>
      <c r="H36" s="314" t="str">
        <f>IF($A36="","",VLOOKUP($A36,'1000m'!T$4:AC$68,6,FALSE))</f>
        <v/>
      </c>
      <c r="I36" s="226" t="s">
        <v>18</v>
      </c>
      <c r="J36" s="258" t="str">
        <f>IF($A36="","",VLOOKUP($A36,'1000m'!$T$4:$AC$68,8,FALSE))</f>
        <v/>
      </c>
      <c r="K36" s="226" t="s">
        <v>19</v>
      </c>
      <c r="L36" s="343" t="str">
        <f>IF($A36="","",VLOOKUP($A36,'1000m'!$T$4:$AC$68,10,FALSE))</f>
        <v/>
      </c>
      <c r="M36" s="224">
        <f>IF(H36="",0,VLOOKUP(AE36,女子得点表!$E$5:$F$205,2))</f>
        <v>0</v>
      </c>
      <c r="N36" s="225" t="str">
        <f>IF($A36="","",VLOOKUP($A36,'1000m'!$T$4:$AE$68,12,FALSE))</f>
        <v/>
      </c>
      <c r="O36" s="223" t="str">
        <f>IF(A36="","",幅跳び入力!AL35)</f>
        <v/>
      </c>
      <c r="P36" s="224">
        <f>IF(O36="F",0,IF(O36&lt;2,0,IF(O36="",0,VLOOKUP(O36,女子得点表!$H$5:$I$205,2))))</f>
        <v>0</v>
      </c>
      <c r="Q36" s="268" t="str">
        <f t="shared" si="21"/>
        <v>DNS</v>
      </c>
      <c r="R36" s="241" t="str">
        <f>IF(A36="","",ﾎﾞｰﾙ投げ入力!R37)</f>
        <v/>
      </c>
      <c r="S36" s="224">
        <f>IF(R36="",0,VLOOKUP(R36,女子得点表!$K$5:$L$205,2))</f>
        <v>0</v>
      </c>
      <c r="T36" s="225" t="str">
        <f t="shared" si="1"/>
        <v>DNS</v>
      </c>
      <c r="U36" s="269" t="str">
        <f t="shared" si="4"/>
        <v/>
      </c>
      <c r="V36" s="360" t="str">
        <f t="shared" si="2"/>
        <v/>
      </c>
      <c r="W36" s="361"/>
      <c r="AE36" s="366" t="e">
        <f t="shared" si="5"/>
        <v>#VALUE!</v>
      </c>
      <c r="AF36" s="367" t="e">
        <f t="shared" si="6"/>
        <v>#VALUE!</v>
      </c>
      <c r="AG36" s="369" t="str">
        <f>IF(AA37="","DNS",RANK(AF36,$AA$5:$AA44,MIN($AA$5:$AA$13)))</f>
        <v>DNS</v>
      </c>
    </row>
    <row r="37" spans="1:33" s="291" customFormat="1" ht="18" customHeight="1">
      <c r="A37" s="312"/>
      <c r="B37" s="228"/>
      <c r="C37" s="313"/>
      <c r="D37" s="230"/>
      <c r="E37" s="223" t="str">
        <f>IF(A37="","",VLOOKUP(A37,'100ｍ入力'!Q$5:U$100,5,FALSE))</f>
        <v/>
      </c>
      <c r="F37" s="224">
        <f>IF(E37="",0,VLOOKUP(ROUNDUP(E37,1),女子得点表!$B$5:$C$84,2))</f>
        <v>0</v>
      </c>
      <c r="G37" s="268" t="str">
        <f t="shared" si="3"/>
        <v>DNS</v>
      </c>
      <c r="H37" s="314" t="str">
        <f>IF($A37="","",VLOOKUP($A37,'1000m'!T$4:AC$68,6,FALSE))</f>
        <v/>
      </c>
      <c r="I37" s="226" t="s">
        <v>18</v>
      </c>
      <c r="J37" s="258" t="str">
        <f>IF($A37="","",VLOOKUP($A37,'1000m'!$T$4:$AC$68,8,FALSE))</f>
        <v/>
      </c>
      <c r="K37" s="226" t="s">
        <v>19</v>
      </c>
      <c r="L37" s="343" t="str">
        <f>IF($A37="","",VLOOKUP($A37,'1000m'!$T$4:$AC$68,10,FALSE))</f>
        <v/>
      </c>
      <c r="M37" s="224">
        <f>IF(H37="",0,VLOOKUP(AE37,女子得点表!$E$5:$F$205,2))</f>
        <v>0</v>
      </c>
      <c r="N37" s="225" t="str">
        <f>IF($A37="","",VLOOKUP($A37,'1000m'!$T$4:$AE$68,12,FALSE))</f>
        <v/>
      </c>
      <c r="O37" s="223" t="str">
        <f>IF(A37="","",幅跳び入力!AL36)</f>
        <v/>
      </c>
      <c r="P37" s="224">
        <f>IF(O37="F",0,IF(O37&lt;2,0,IF(O37="",0,VLOOKUP(O37,女子得点表!$H$5:$I$205,2))))</f>
        <v>0</v>
      </c>
      <c r="Q37" s="268" t="str">
        <f t="shared" si="21"/>
        <v>DNS</v>
      </c>
      <c r="R37" s="241" t="str">
        <f>IF(A37="","",ﾎﾞｰﾙ投げ入力!R38)</f>
        <v/>
      </c>
      <c r="S37" s="224">
        <f>IF(R37="",0,VLOOKUP(R37,女子得点表!$K$5:$L$205,2))</f>
        <v>0</v>
      </c>
      <c r="T37" s="225" t="str">
        <f t="shared" ref="T37:T54" si="22">IF(R37="","DNS",RANK(R37,$R$5:$R$118,0))</f>
        <v>DNS</v>
      </c>
      <c r="U37" s="269" t="str">
        <f t="shared" si="4"/>
        <v/>
      </c>
      <c r="V37" s="360" t="str">
        <f t="shared" si="2"/>
        <v/>
      </c>
      <c r="W37" s="361"/>
      <c r="AE37" s="368" t="e">
        <f t="shared" si="5"/>
        <v>#VALUE!</v>
      </c>
      <c r="AF37" s="198" t="e">
        <f t="shared" si="6"/>
        <v>#VALUE!</v>
      </c>
      <c r="AG37" s="197" t="str">
        <f>IF(AA38="","DNS",RANK(AF37,$AA$5:$AA45,MIN($AA$5:$AA$13)))</f>
        <v>DNS</v>
      </c>
    </row>
    <row r="38" spans="1:33" s="290" customFormat="1" ht="18" customHeight="1">
      <c r="A38" s="312"/>
      <c r="B38" s="228"/>
      <c r="C38" s="313"/>
      <c r="D38" s="230"/>
      <c r="E38" s="223" t="str">
        <f>IF(A38="","",VLOOKUP(A38,'100ｍ入力'!Q$5:U$100,5,FALSE))</f>
        <v/>
      </c>
      <c r="F38" s="224">
        <f>IF(E38="",0,VLOOKUP(ROUNDUP(E38,1),女子得点表!$B$5:$C$84,2))</f>
        <v>0</v>
      </c>
      <c r="G38" s="268" t="str">
        <f t="shared" si="3"/>
        <v>DNS</v>
      </c>
      <c r="H38" s="314" t="str">
        <f>IF($A38="","",VLOOKUP($A38,'1000m'!T$4:AC$68,6,FALSE))</f>
        <v/>
      </c>
      <c r="I38" s="226" t="s">
        <v>18</v>
      </c>
      <c r="J38" s="258" t="str">
        <f>IF($A38="","",VLOOKUP($A38,'1000m'!$T$4:$AC$68,8,FALSE))</f>
        <v/>
      </c>
      <c r="K38" s="226" t="s">
        <v>19</v>
      </c>
      <c r="L38" s="343" t="str">
        <f>IF($A38="","",VLOOKUP($A38,'1000m'!$T$4:$AC$68,10,FALSE))</f>
        <v/>
      </c>
      <c r="M38" s="224">
        <f>IF(H38="",0,VLOOKUP(AE38,女子得点表!$E$5:$F$205,2))</f>
        <v>0</v>
      </c>
      <c r="N38" s="225" t="str">
        <f>IF($A38="","",VLOOKUP($A38,'1000m'!$T$4:$AE$68,12,FALSE))</f>
        <v/>
      </c>
      <c r="O38" s="223" t="str">
        <f>IF(A38="","",幅跳び入力!AL37)</f>
        <v/>
      </c>
      <c r="P38" s="224">
        <f>IF(O38="F",0,IF(O38&lt;2,0,IF(O38="",0,VLOOKUP(O38,女子得点表!$H$5:$I$205,2))))</f>
        <v>0</v>
      </c>
      <c r="Q38" s="268" t="str">
        <f t="shared" ref="Q38:Q54" si="23">IF(O38="F","",IF(O38="","DNS",RANK(O38,$O$5:$O$118,0)))</f>
        <v>DNS</v>
      </c>
      <c r="R38" s="241" t="str">
        <f>IF(A38="","",ﾎﾞｰﾙ投げ入力!R39)</f>
        <v/>
      </c>
      <c r="S38" s="224">
        <f>IF(R38="",0,VLOOKUP(R38,女子得点表!$K$5:$L$205,2))</f>
        <v>0</v>
      </c>
      <c r="T38" s="225" t="str">
        <f t="shared" si="22"/>
        <v>DNS</v>
      </c>
      <c r="U38" s="269" t="str">
        <f t="shared" si="4"/>
        <v/>
      </c>
      <c r="V38" s="360" t="str">
        <f t="shared" si="2"/>
        <v/>
      </c>
      <c r="W38" s="361"/>
      <c r="AE38" s="366" t="e">
        <f t="shared" si="5"/>
        <v>#VALUE!</v>
      </c>
      <c r="AF38" s="367" t="e">
        <f t="shared" si="6"/>
        <v>#VALUE!</v>
      </c>
      <c r="AG38" s="369" t="str">
        <f>IF(AA39="","DNS",RANK(AF38,$AA$5:$AA46,MIN($AA$5:$AA$13)))</f>
        <v>DNS</v>
      </c>
    </row>
    <row r="39" spans="1:33" s="290" customFormat="1" ht="18" customHeight="1">
      <c r="A39" s="312"/>
      <c r="B39" s="316"/>
      <c r="C39" s="317"/>
      <c r="D39" s="230"/>
      <c r="E39" s="223" t="str">
        <f>IF(A39="","",VLOOKUP(A39,'100ｍ入力'!Q$5:U$100,5,FALSE))</f>
        <v/>
      </c>
      <c r="F39" s="224">
        <f>IF(E39="",0,VLOOKUP(ROUNDUP(E39,1),女子得点表!$B$5:$C$84,2))</f>
        <v>0</v>
      </c>
      <c r="G39" s="268" t="str">
        <f t="shared" si="3"/>
        <v>DNS</v>
      </c>
      <c r="H39" s="314" t="str">
        <f>IF($A39="","",VLOOKUP($A39,'1000m'!T$4:AC$68,6,FALSE))</f>
        <v/>
      </c>
      <c r="I39" s="226" t="s">
        <v>18</v>
      </c>
      <c r="J39" s="258" t="str">
        <f>IF($A39="","",VLOOKUP($A39,'1000m'!$T$4:$AC$68,8,FALSE))</f>
        <v/>
      </c>
      <c r="K39" s="226" t="s">
        <v>19</v>
      </c>
      <c r="L39" s="343" t="str">
        <f>IF($A39="","",VLOOKUP($A39,'1000m'!$T$4:$AC$68,10,FALSE))</f>
        <v/>
      </c>
      <c r="M39" s="224">
        <f>IF(H39="",0,VLOOKUP(AE39,女子得点表!$E$5:$F$205,2))</f>
        <v>0</v>
      </c>
      <c r="N39" s="225" t="str">
        <f>IF($A39="","",VLOOKUP($A39,'1000m'!$T$4:$AE$68,12,FALSE))</f>
        <v/>
      </c>
      <c r="O39" s="223" t="str">
        <f>IF(A39="","",幅跳び入力!AL38)</f>
        <v/>
      </c>
      <c r="P39" s="224">
        <f>IF(O39="F",0,IF(O39&lt;2,0,IF(O39="",0,VLOOKUP(O39,女子得点表!$H$5:$I$205,2))))</f>
        <v>0</v>
      </c>
      <c r="Q39" s="268" t="str">
        <f t="shared" si="23"/>
        <v>DNS</v>
      </c>
      <c r="R39" s="241" t="str">
        <f>IF(A39="","",ﾎﾞｰﾙ投げ入力!R40)</f>
        <v/>
      </c>
      <c r="S39" s="224">
        <f>IF(R39="",0,VLOOKUP(R39,女子得点表!$K$5:$L$205,2))</f>
        <v>0</v>
      </c>
      <c r="T39" s="225" t="str">
        <f t="shared" si="22"/>
        <v>DNS</v>
      </c>
      <c r="U39" s="269" t="str">
        <f t="shared" si="4"/>
        <v/>
      </c>
      <c r="V39" s="360" t="str">
        <f t="shared" si="2"/>
        <v/>
      </c>
      <c r="W39" s="361"/>
      <c r="AE39" s="366" t="e">
        <f t="shared" si="5"/>
        <v>#VALUE!</v>
      </c>
      <c r="AF39" s="367" t="e">
        <f t="shared" si="6"/>
        <v>#VALUE!</v>
      </c>
      <c r="AG39" s="369" t="str">
        <f>IF(AA40="","DNS",RANK(AF39,$AA$5:$AA47,MIN($AA$5:$AA$13)))</f>
        <v>DNS</v>
      </c>
    </row>
    <row r="40" spans="1:33" s="291" customFormat="1" ht="18" customHeight="1">
      <c r="A40" s="312"/>
      <c r="B40" s="316"/>
      <c r="C40" s="317"/>
      <c r="D40" s="230"/>
      <c r="E40" s="223" t="str">
        <f>IF(A40="","",VLOOKUP(A40,'100ｍ入力'!Q$5:U$100,5,FALSE))</f>
        <v/>
      </c>
      <c r="F40" s="224">
        <f>IF(E40="",0,VLOOKUP(ROUNDUP(E40,1),女子得点表!$B$5:$C$84,2))</f>
        <v>0</v>
      </c>
      <c r="G40" s="268" t="str">
        <f t="shared" si="3"/>
        <v>DNS</v>
      </c>
      <c r="H40" s="314" t="str">
        <f>IF($A40="","",VLOOKUP($A40,'1000m'!T$4:AC$68,6,FALSE))</f>
        <v/>
      </c>
      <c r="I40" s="226" t="s">
        <v>18</v>
      </c>
      <c r="J40" s="258" t="str">
        <f>IF($A40="","",VLOOKUP($A40,'1000m'!$T$4:$AC$68,8,FALSE))</f>
        <v/>
      </c>
      <c r="K40" s="226" t="s">
        <v>19</v>
      </c>
      <c r="L40" s="343" t="str">
        <f>IF($A40="","",VLOOKUP($A40,'1000m'!$T$4:$AC$68,10,FALSE))</f>
        <v/>
      </c>
      <c r="M40" s="224">
        <f>IF(H40="",0,VLOOKUP(AE40,女子得点表!$E$5:$F$205,2))</f>
        <v>0</v>
      </c>
      <c r="N40" s="225" t="str">
        <f>IF($A40="","",VLOOKUP($A40,'1000m'!$T$4:$AE$68,12,FALSE))</f>
        <v/>
      </c>
      <c r="O40" s="223" t="str">
        <f>IF(A40="","",幅跳び入力!AL39)</f>
        <v/>
      </c>
      <c r="P40" s="224">
        <f>IF(O40="F",0,IF(O40&lt;2,0,IF(O40="",0,VLOOKUP(O40,女子得点表!$H$5:$I$205,2))))</f>
        <v>0</v>
      </c>
      <c r="Q40" s="268" t="str">
        <f t="shared" si="23"/>
        <v>DNS</v>
      </c>
      <c r="R40" s="241" t="str">
        <f>IF(A40="","",ﾎﾞｰﾙ投げ入力!R41)</f>
        <v/>
      </c>
      <c r="S40" s="224">
        <f>IF(R40="",0,VLOOKUP(R40,女子得点表!$K$5:$L$205,2))</f>
        <v>0</v>
      </c>
      <c r="T40" s="225" t="str">
        <f t="shared" si="22"/>
        <v>DNS</v>
      </c>
      <c r="U40" s="269" t="str">
        <f t="shared" si="4"/>
        <v/>
      </c>
      <c r="V40" s="360" t="str">
        <f t="shared" si="2"/>
        <v/>
      </c>
      <c r="W40" s="361"/>
      <c r="AE40" s="368" t="e">
        <f t="shared" si="5"/>
        <v>#VALUE!</v>
      </c>
      <c r="AF40" s="198" t="e">
        <f t="shared" si="6"/>
        <v>#VALUE!</v>
      </c>
      <c r="AG40" s="197" t="str">
        <f>IF(AA41="","DNS",RANK(AF40,$AA$5:$AA48,MIN($AA$5:$AA$13)))</f>
        <v>DNS</v>
      </c>
    </row>
    <row r="41" spans="1:33" s="290" customFormat="1" ht="18" customHeight="1">
      <c r="A41" s="312"/>
      <c r="B41" s="316"/>
      <c r="C41" s="317"/>
      <c r="D41" s="230"/>
      <c r="E41" s="223" t="str">
        <f>IF(A41="","",VLOOKUP(A41,'100ｍ入力'!Q$5:U$100,5,FALSE))</f>
        <v/>
      </c>
      <c r="F41" s="224">
        <f>IF(E41="",0,VLOOKUP(ROUNDUP(E41,1),女子得点表!$B$5:$C$84,2))</f>
        <v>0</v>
      </c>
      <c r="G41" s="268" t="str">
        <f t="shared" si="3"/>
        <v>DNS</v>
      </c>
      <c r="H41" s="314" t="str">
        <f>IF($A41="","",VLOOKUP($A41,'1000m'!T$4:AC$68,6,FALSE))</f>
        <v/>
      </c>
      <c r="I41" s="226" t="s">
        <v>18</v>
      </c>
      <c r="J41" s="258" t="str">
        <f>IF($A41="","",VLOOKUP($A41,'1000m'!$T$4:$AC$68,8,FALSE))</f>
        <v/>
      </c>
      <c r="K41" s="226" t="s">
        <v>19</v>
      </c>
      <c r="L41" s="343" t="str">
        <f>IF($A41="","",VLOOKUP($A41,'1000m'!$T$4:$AC$68,10,FALSE))</f>
        <v/>
      </c>
      <c r="M41" s="224">
        <f>IF(H41="",0,VLOOKUP(AE41,女子得点表!$E$5:$F$205,2))</f>
        <v>0</v>
      </c>
      <c r="N41" s="225" t="str">
        <f>IF($A41="","",VLOOKUP($A41,'1000m'!$T$4:$AE$68,12,FALSE))</f>
        <v/>
      </c>
      <c r="O41" s="223" t="str">
        <f>IF(A41="","",幅跳び入力!AL40)</f>
        <v/>
      </c>
      <c r="P41" s="224">
        <f>IF(O41="F",0,IF(O41&lt;2,0,IF(O41="",0,VLOOKUP(O41,女子得点表!$H$5:$I$205,2))))</f>
        <v>0</v>
      </c>
      <c r="Q41" s="268" t="str">
        <f t="shared" si="23"/>
        <v>DNS</v>
      </c>
      <c r="R41" s="241" t="str">
        <f>IF(A41="","",ﾎﾞｰﾙ投げ入力!R42)</f>
        <v/>
      </c>
      <c r="S41" s="224">
        <f>IF(R41="",0,VLOOKUP(R41,女子得点表!$K$5:$L$205,2))</f>
        <v>0</v>
      </c>
      <c r="T41" s="225" t="str">
        <f t="shared" si="22"/>
        <v>DNS</v>
      </c>
      <c r="U41" s="269" t="str">
        <f t="shared" si="4"/>
        <v/>
      </c>
      <c r="V41" s="360" t="str">
        <f t="shared" si="2"/>
        <v/>
      </c>
      <c r="W41" s="361"/>
      <c r="AE41" s="366" t="e">
        <f t="shared" si="5"/>
        <v>#VALUE!</v>
      </c>
      <c r="AF41" s="367" t="e">
        <f t="shared" si="6"/>
        <v>#VALUE!</v>
      </c>
      <c r="AG41" s="369" t="str">
        <f>IF(AA42="","DNS",RANK(AF41,$AA$5:$AA49,MIN($AA$5:$AA$13)))</f>
        <v>DNS</v>
      </c>
    </row>
    <row r="42" spans="1:33" s="291" customFormat="1" ht="18" customHeight="1">
      <c r="A42" s="312"/>
      <c r="B42" s="316"/>
      <c r="C42" s="317"/>
      <c r="D42" s="230"/>
      <c r="E42" s="223" t="str">
        <f>IF(A42="","",VLOOKUP(A42,'100ｍ入力'!Q$5:U$100,5,FALSE))</f>
        <v/>
      </c>
      <c r="F42" s="224">
        <f>IF(E42="",0,VLOOKUP(ROUNDUP(E42,1),女子得点表!$B$5:$C$84,2))</f>
        <v>0</v>
      </c>
      <c r="G42" s="268" t="str">
        <f t="shared" si="3"/>
        <v>DNS</v>
      </c>
      <c r="H42" s="314" t="str">
        <f>IF($A42="","",VLOOKUP($A42,'1000m'!T$4:AC$68,6,FALSE))</f>
        <v/>
      </c>
      <c r="I42" s="226" t="s">
        <v>18</v>
      </c>
      <c r="J42" s="258" t="str">
        <f>IF($A42="","",VLOOKUP($A42,'1000m'!$T$4:$AC$68,8,FALSE))</f>
        <v/>
      </c>
      <c r="K42" s="226" t="s">
        <v>19</v>
      </c>
      <c r="L42" s="343" t="str">
        <f>IF($A42="","",VLOOKUP($A42,'1000m'!$T$4:$AC$68,10,FALSE))</f>
        <v/>
      </c>
      <c r="M42" s="224">
        <f>IF(H42="",0,VLOOKUP(AE42,女子得点表!$E$5:$F$205,2))</f>
        <v>0</v>
      </c>
      <c r="N42" s="225" t="str">
        <f>IF($A42="","",VLOOKUP($A42,'1000m'!$T$4:$AE$68,12,FALSE))</f>
        <v/>
      </c>
      <c r="O42" s="223" t="str">
        <f>IF(A42="","",幅跳び入力!AL41)</f>
        <v/>
      </c>
      <c r="P42" s="224">
        <f>IF(O42="F",0,IF(O42&lt;2,0,IF(O42="",0,VLOOKUP(O42,女子得点表!$H$5:$I$205,2))))</f>
        <v>0</v>
      </c>
      <c r="Q42" s="268" t="str">
        <f t="shared" si="23"/>
        <v>DNS</v>
      </c>
      <c r="R42" s="241" t="str">
        <f>IF(A42="","",ﾎﾞｰﾙ投げ入力!R43)</f>
        <v/>
      </c>
      <c r="S42" s="224">
        <f>IF(R42="",0,VLOOKUP(R42,女子得点表!$K$5:$L$205,2))</f>
        <v>0</v>
      </c>
      <c r="T42" s="225" t="str">
        <f t="shared" si="22"/>
        <v>DNS</v>
      </c>
      <c r="U42" s="269" t="str">
        <f t="shared" si="4"/>
        <v/>
      </c>
      <c r="V42" s="360" t="str">
        <f t="shared" si="2"/>
        <v/>
      </c>
      <c r="W42" s="361"/>
      <c r="AE42" s="368" t="e">
        <f t="shared" si="5"/>
        <v>#VALUE!</v>
      </c>
      <c r="AF42" s="198" t="e">
        <f t="shared" si="6"/>
        <v>#VALUE!</v>
      </c>
      <c r="AG42" s="197" t="str">
        <f>IF(AA43="","DNS",RANK(AF42,$AA$5:$AA50,MIN($AA$5:$AA$13)))</f>
        <v>DNS</v>
      </c>
    </row>
    <row r="43" spans="1:33" s="291" customFormat="1" ht="18" customHeight="1">
      <c r="A43" s="312"/>
      <c r="B43" s="316"/>
      <c r="C43" s="317"/>
      <c r="D43" s="230"/>
      <c r="E43" s="223" t="str">
        <f>IF(A43="","",VLOOKUP(A43,'100ｍ入力'!Q$5:U$100,5,FALSE))</f>
        <v/>
      </c>
      <c r="F43" s="224">
        <f>IF(E43="",0,VLOOKUP(ROUNDUP(E43,1),女子得点表!$B$5:$C$84,2))</f>
        <v>0</v>
      </c>
      <c r="G43" s="268" t="str">
        <f t="shared" si="3"/>
        <v>DNS</v>
      </c>
      <c r="H43" s="314" t="str">
        <f>IF($A43="","",VLOOKUP($A43,'1000m'!T$4:AC$68,6,FALSE))</f>
        <v/>
      </c>
      <c r="I43" s="226" t="s">
        <v>18</v>
      </c>
      <c r="J43" s="258" t="str">
        <f>IF($A43="","",VLOOKUP($A43,'1000m'!$T$4:$AC$68,8,FALSE))</f>
        <v/>
      </c>
      <c r="K43" s="226" t="s">
        <v>19</v>
      </c>
      <c r="L43" s="343" t="str">
        <f>IF($A43="","",VLOOKUP($A43,'1000m'!$T$4:$AC$68,10,FALSE))</f>
        <v/>
      </c>
      <c r="M43" s="224">
        <f>IF(H43="",0,VLOOKUP(AE43,女子得点表!$E$5:$F$205,2))</f>
        <v>0</v>
      </c>
      <c r="N43" s="225" t="str">
        <f>IF($A43="","",VLOOKUP($A43,'1000m'!$T$4:$AE$68,12,FALSE))</f>
        <v/>
      </c>
      <c r="O43" s="223" t="str">
        <f>IF(A43="","",幅跳び入力!AL42)</f>
        <v/>
      </c>
      <c r="P43" s="224">
        <f>IF(O43="F",0,IF(O43&lt;2,0,IF(O43="",0,VLOOKUP(O43,女子得点表!$H$5:$I$205,2))))</f>
        <v>0</v>
      </c>
      <c r="Q43" s="268" t="str">
        <f t="shared" si="23"/>
        <v>DNS</v>
      </c>
      <c r="R43" s="241" t="str">
        <f>IF(A43="","",ﾎﾞｰﾙ投げ入力!R44)</f>
        <v/>
      </c>
      <c r="S43" s="224">
        <f>IF(R43="",0,VLOOKUP(R43,女子得点表!$K$5:$L$205,2))</f>
        <v>0</v>
      </c>
      <c r="T43" s="225" t="str">
        <f t="shared" si="22"/>
        <v>DNS</v>
      </c>
      <c r="U43" s="269" t="str">
        <f t="shared" si="4"/>
        <v/>
      </c>
      <c r="V43" s="360" t="str">
        <f t="shared" si="2"/>
        <v/>
      </c>
      <c r="W43" s="361"/>
      <c r="AE43" s="368" t="e">
        <f t="shared" si="5"/>
        <v>#VALUE!</v>
      </c>
      <c r="AF43" s="198" t="e">
        <f t="shared" si="6"/>
        <v>#VALUE!</v>
      </c>
      <c r="AG43" s="197" t="str">
        <f>IF(AA44="","DNS",RANK(AF43,$AA$5:$AA51,MIN($AA$5:$AA$13)))</f>
        <v>DNS</v>
      </c>
    </row>
    <row r="44" spans="1:33" s="291" customFormat="1" ht="18" customHeight="1">
      <c r="A44" s="312"/>
      <c r="B44" s="316"/>
      <c r="C44" s="317"/>
      <c r="D44" s="230"/>
      <c r="E44" s="223" t="str">
        <f>IF(A44="","",VLOOKUP(A44,'100ｍ入力'!Q$5:U$100,5,FALSE))</f>
        <v/>
      </c>
      <c r="F44" s="224">
        <f>IF(E44="",0,VLOOKUP(ROUNDUP(E44,1),女子得点表!$B$5:$C$84,2))</f>
        <v>0</v>
      </c>
      <c r="G44" s="268" t="str">
        <f t="shared" si="3"/>
        <v>DNS</v>
      </c>
      <c r="H44" s="314" t="str">
        <f>IF($A44="","",VLOOKUP($A44,'1000m'!T$4:AC$68,6,FALSE))</f>
        <v/>
      </c>
      <c r="I44" s="226" t="s">
        <v>18</v>
      </c>
      <c r="J44" s="258" t="str">
        <f>IF($A44="","",VLOOKUP($A44,'1000m'!$T$4:$AC$68,8,FALSE))</f>
        <v/>
      </c>
      <c r="K44" s="226" t="s">
        <v>19</v>
      </c>
      <c r="L44" s="343" t="str">
        <f>IF($A44="","",VLOOKUP($A44,'1000m'!$T$4:$AC$68,10,FALSE))</f>
        <v/>
      </c>
      <c r="M44" s="224">
        <f>IF(H44="",0,VLOOKUP(AE44,女子得点表!$E$5:$F$205,2))</f>
        <v>0</v>
      </c>
      <c r="N44" s="225" t="str">
        <f>IF($A44="","",VLOOKUP($A44,'1000m'!$T$4:$AE$68,12,FALSE))</f>
        <v/>
      </c>
      <c r="O44" s="223" t="str">
        <f>IF(A44="","",幅跳び入力!AL43)</f>
        <v/>
      </c>
      <c r="P44" s="224">
        <f>IF(O44="F",0,IF(O44&lt;2,0,IF(O44="",0,VLOOKUP(O44,女子得点表!$H$5:$I$205,2))))</f>
        <v>0</v>
      </c>
      <c r="Q44" s="268" t="str">
        <f t="shared" ref="Q44" si="24">IF(O44="F","",IF(O44="","DNS",RANK(O44,$O$5:$O$118,0)))</f>
        <v>DNS</v>
      </c>
      <c r="R44" s="241" t="str">
        <f>IF(A44="","",ﾎﾞｰﾙ投げ入力!R45)</f>
        <v/>
      </c>
      <c r="S44" s="224">
        <f>IF(R44="",0,VLOOKUP(R44,女子得点表!$K$5:$L$205,2))</f>
        <v>0</v>
      </c>
      <c r="T44" s="225" t="str">
        <f t="shared" ref="T44" si="25">IF(R44="","DNS",RANK(R44,$R$5:$R$118,0))</f>
        <v>DNS</v>
      </c>
      <c r="U44" s="269" t="str">
        <f t="shared" ref="U44" si="26">IF((F44+M44+P44+S44)=0,"",F44+M44+P44+S44)</f>
        <v/>
      </c>
      <c r="V44" s="360" t="str">
        <f t="shared" ref="V44" si="27">IF(A44="","",RANK(U44,$U$5:$U$118,0))</f>
        <v/>
      </c>
      <c r="W44" s="361"/>
      <c r="AE44" s="368" t="e">
        <f t="shared" si="5"/>
        <v>#VALUE!</v>
      </c>
      <c r="AF44" s="198" t="e">
        <f t="shared" si="6"/>
        <v>#VALUE!</v>
      </c>
      <c r="AG44" s="197" t="str">
        <f>IF(AA45="","DNS",RANK(AF44,$AA$5:$AA52,MIN($AA$5:$AA$13)))</f>
        <v>DNS</v>
      </c>
    </row>
    <row r="45" spans="1:33" s="291" customFormat="1" ht="18" customHeight="1">
      <c r="A45" s="312"/>
      <c r="B45" s="316"/>
      <c r="C45" s="317"/>
      <c r="D45" s="230"/>
      <c r="E45" s="223" t="str">
        <f>IF(A45="","",VLOOKUP(A45,'100ｍ入力'!Q$5:U$100,5,FALSE))</f>
        <v/>
      </c>
      <c r="F45" s="224">
        <f>IF(E45="",0,VLOOKUP(ROUNDUP(E45,1),女子得点表!$B$5:$C$84,2))</f>
        <v>0</v>
      </c>
      <c r="G45" s="268" t="str">
        <f t="shared" si="3"/>
        <v>DNS</v>
      </c>
      <c r="H45" s="314" t="str">
        <f>IF($A45="","",VLOOKUP($A45,'1000m'!T$4:AC$68,6,FALSE))</f>
        <v/>
      </c>
      <c r="I45" s="226" t="s">
        <v>18</v>
      </c>
      <c r="J45" s="258" t="str">
        <f>IF($A45="","",VLOOKUP($A45,'1000m'!$T$4:$AC$68,8,FALSE))</f>
        <v/>
      </c>
      <c r="K45" s="226" t="s">
        <v>19</v>
      </c>
      <c r="L45" s="343" t="str">
        <f>IF($A45="","",VLOOKUP($A45,'1000m'!$T$4:$AC$68,10,FALSE))</f>
        <v/>
      </c>
      <c r="M45" s="224">
        <f>IF(H45="",0,VLOOKUP(AE45,女子得点表!$E$5:$F$205,2))</f>
        <v>0</v>
      </c>
      <c r="N45" s="225" t="str">
        <f>IF($A45="","",VLOOKUP($A45,'1000m'!$T$4:$AE$68,12,FALSE))</f>
        <v/>
      </c>
      <c r="O45" s="223" t="str">
        <f>IF(A45="","",幅跳び入力!AL44)</f>
        <v/>
      </c>
      <c r="P45" s="224">
        <f>IF(O45="F",0,IF(O45&lt;2,0,IF(O45="",0,VLOOKUP(O45,女子得点表!$H$5:$I$205,2))))</f>
        <v>0</v>
      </c>
      <c r="Q45" s="268" t="str">
        <f t="shared" si="23"/>
        <v>DNS</v>
      </c>
      <c r="R45" s="241" t="str">
        <f>IF(A45="","",ﾎﾞｰﾙ投げ入力!R46)</f>
        <v/>
      </c>
      <c r="S45" s="224">
        <f>IF(R45="",0,VLOOKUP(R45,女子得点表!$K$5:$L$205,2))</f>
        <v>0</v>
      </c>
      <c r="T45" s="225" t="str">
        <f t="shared" si="22"/>
        <v>DNS</v>
      </c>
      <c r="U45" s="269" t="str">
        <f t="shared" si="4"/>
        <v/>
      </c>
      <c r="V45" s="360" t="str">
        <f t="shared" ref="V45:V54" si="28">IF(A45="","",RANK(U45,$U$5:$U$118,0))</f>
        <v/>
      </c>
      <c r="W45" s="361"/>
      <c r="AE45" s="368" t="e">
        <f t="shared" si="5"/>
        <v>#VALUE!</v>
      </c>
      <c r="AF45" s="198" t="e">
        <f t="shared" si="6"/>
        <v>#VALUE!</v>
      </c>
      <c r="AG45" s="197" t="str">
        <f>IF(AA46="","DNS",RANK(AF45,$AA$5:$AA53,MIN($AA$5:$AA$13)))</f>
        <v>DNS</v>
      </c>
    </row>
    <row r="46" spans="1:33" s="291" customFormat="1" ht="18" customHeight="1">
      <c r="A46" s="312"/>
      <c r="B46" s="316"/>
      <c r="C46" s="317"/>
      <c r="D46" s="230"/>
      <c r="E46" s="223" t="str">
        <f>IF(A46="","",VLOOKUP(A46,'100ｍ入力'!Q$5:U$100,5,FALSE))</f>
        <v/>
      </c>
      <c r="F46" s="224">
        <f>IF(E46="",0,VLOOKUP(ROUNDUP(E46,1),女子得点表!$B$5:$C$84,2))</f>
        <v>0</v>
      </c>
      <c r="G46" s="268" t="str">
        <f t="shared" si="3"/>
        <v>DNS</v>
      </c>
      <c r="H46" s="314" t="str">
        <f>IF($A46="","",VLOOKUP($A46,'1000m'!T$4:AC$68,6,FALSE))</f>
        <v/>
      </c>
      <c r="I46" s="226" t="s">
        <v>18</v>
      </c>
      <c r="J46" s="258" t="str">
        <f>IF($A46="","",VLOOKUP($A46,'1000m'!$T$4:$AC$68,8,FALSE))</f>
        <v/>
      </c>
      <c r="K46" s="226" t="s">
        <v>19</v>
      </c>
      <c r="L46" s="343" t="str">
        <f>IF($A46="","",VLOOKUP($A46,'1000m'!$T$4:$AC$68,10,FALSE))</f>
        <v/>
      </c>
      <c r="M46" s="224">
        <f>IF(H46="",0,VLOOKUP(AE46,女子得点表!$E$5:$F$205,2))</f>
        <v>0</v>
      </c>
      <c r="N46" s="225" t="str">
        <f>IF($A46="","",VLOOKUP($A46,'1000m'!$T$4:$AE$68,12,FALSE))</f>
        <v/>
      </c>
      <c r="O46" s="223" t="str">
        <f>IF(A46="","",幅跳び入力!AL45)</f>
        <v/>
      </c>
      <c r="P46" s="224">
        <f>IF(O46="F",0,IF(O46&lt;2,0,IF(O46="",0,VLOOKUP(O46,女子得点表!$H$5:$I$205,2))))</f>
        <v>0</v>
      </c>
      <c r="Q46" s="268" t="str">
        <f t="shared" si="23"/>
        <v>DNS</v>
      </c>
      <c r="R46" s="241" t="str">
        <f>IF(A46="","",ﾎﾞｰﾙ投げ入力!R47)</f>
        <v/>
      </c>
      <c r="S46" s="224">
        <f>IF(R46="",0,VLOOKUP(R46,女子得点表!$K$5:$L$205,2))</f>
        <v>0</v>
      </c>
      <c r="T46" s="225" t="str">
        <f t="shared" si="22"/>
        <v>DNS</v>
      </c>
      <c r="U46" s="269" t="str">
        <f t="shared" si="4"/>
        <v/>
      </c>
      <c r="V46" s="360" t="str">
        <f t="shared" si="28"/>
        <v/>
      </c>
      <c r="W46" s="361"/>
      <c r="AE46" s="368" t="e">
        <f t="shared" si="5"/>
        <v>#VALUE!</v>
      </c>
      <c r="AF46" s="198" t="e">
        <f t="shared" si="6"/>
        <v>#VALUE!</v>
      </c>
      <c r="AG46" s="197" t="str">
        <f>IF(AA47="","DNS",RANK(AF46,$AA$5:$AA54,MIN($AA$5:$AA$13)))</f>
        <v>DNS</v>
      </c>
    </row>
    <row r="47" spans="1:33" s="291" customFormat="1" ht="18" customHeight="1">
      <c r="A47" s="304"/>
      <c r="B47" s="5"/>
      <c r="C47" s="7"/>
      <c r="D47" s="318"/>
      <c r="E47" s="319" t="str">
        <f>IF(A47="","",VLOOKUP(A47,'100ｍ入力'!Q$5:U$100,5,FALSE))</f>
        <v/>
      </c>
      <c r="F47" s="320">
        <f>IF(E47="",0,VLOOKUP(ROUNDUP(E47,1),女子得点表!$B$5:$C$84,2))</f>
        <v>0</v>
      </c>
      <c r="G47" s="321" t="str">
        <f t="shared" si="3"/>
        <v>DNS</v>
      </c>
      <c r="H47" s="322" t="str">
        <f>IF($A47="","",VLOOKUP($A47,'1000m'!T$4:AC$68,6,FALSE))</f>
        <v/>
      </c>
      <c r="I47" s="345" t="s">
        <v>18</v>
      </c>
      <c r="J47" s="346" t="str">
        <f>IF($A47="","",VLOOKUP($A47,'1000m'!$T$4:$AC$68,8,FALSE))</f>
        <v/>
      </c>
      <c r="K47" s="345" t="s">
        <v>19</v>
      </c>
      <c r="L47" s="347" t="str">
        <f>IF($A47="","",VLOOKUP($A47,'1000m'!$T$4:$AC$68,10,FALSE))</f>
        <v/>
      </c>
      <c r="M47" s="320">
        <f>IF(H47="",0,VLOOKUP(AE47,女子得点表!$E$5:$F$205,2))</f>
        <v>0</v>
      </c>
      <c r="N47" s="225" t="str">
        <f>IF($A47="","",VLOOKUP($A47,'1000m'!$T$4:$AE$68,12,FALSE))</f>
        <v/>
      </c>
      <c r="O47" s="319" t="str">
        <f>IF(A47="","",幅跳び入力!AL46)</f>
        <v/>
      </c>
      <c r="P47" s="224">
        <f>IF(O47="F",0,IF(O47&lt;2,0,IF(O47="",0,VLOOKUP(O47,女子得点表!$H$5:$I$205,2))))</f>
        <v>0</v>
      </c>
      <c r="Q47" s="268" t="str">
        <f t="shared" si="23"/>
        <v>DNS</v>
      </c>
      <c r="R47" s="362" t="str">
        <f>IF(A47="","",ﾎﾞｰﾙ投げ入力!R48)</f>
        <v/>
      </c>
      <c r="S47" s="320">
        <f>IF(R47="",0,VLOOKUP(R47,女子得点表!$K$5:$L$205,2))</f>
        <v>0</v>
      </c>
      <c r="T47" s="344" t="str">
        <f t="shared" si="22"/>
        <v>DNS</v>
      </c>
      <c r="U47" s="363" t="str">
        <f t="shared" si="4"/>
        <v/>
      </c>
      <c r="V47" s="364" t="str">
        <f t="shared" si="28"/>
        <v/>
      </c>
      <c r="W47" s="361"/>
      <c r="AE47" s="368" t="e">
        <f t="shared" si="5"/>
        <v>#VALUE!</v>
      </c>
      <c r="AF47" s="198" t="e">
        <f t="shared" si="6"/>
        <v>#VALUE!</v>
      </c>
      <c r="AG47" s="197" t="str">
        <f>IF(AA48="","DNS",RANK(AF47,$AA$5:$AA55,MIN($AA$5:$AA$13)))</f>
        <v>DNS</v>
      </c>
    </row>
    <row r="48" spans="1:33" s="291" customFormat="1" ht="18" customHeight="1">
      <c r="A48" s="312"/>
      <c r="B48" s="6"/>
      <c r="C48" s="8"/>
      <c r="D48" s="323"/>
      <c r="E48" s="324" t="str">
        <f>IF(A48="","",VLOOKUP(A48,'100ｍ入力'!Q$5:U$100,5,FALSE))</f>
        <v/>
      </c>
      <c r="F48" s="224">
        <f>IF(E48="",0,VLOOKUP(ROUNDUP(E48,1),女子得点表!$B$5:$C$84,2))</f>
        <v>0</v>
      </c>
      <c r="G48" s="268" t="str">
        <f t="shared" si="3"/>
        <v>DNS</v>
      </c>
      <c r="H48" s="314" t="str">
        <f>IF($A48="","",VLOOKUP($A48,'1000m'!T$4:AC$68,6,FALSE))</f>
        <v/>
      </c>
      <c r="I48" s="226" t="s">
        <v>18</v>
      </c>
      <c r="J48" s="258" t="str">
        <f>IF($A48="","",VLOOKUP($A48,'1000m'!$T$4:$AC$68,8,FALSE))</f>
        <v/>
      </c>
      <c r="K48" s="226" t="s">
        <v>19</v>
      </c>
      <c r="L48" s="343" t="str">
        <f>IF($A48="","",VLOOKUP($A48,'1000m'!$T$4:$AC$68,10,FALSE))</f>
        <v/>
      </c>
      <c r="M48" s="224">
        <f>IF(H48="",0,VLOOKUP(AE48,女子得点表!$E$5:$F$205,2))</f>
        <v>0</v>
      </c>
      <c r="N48" s="225" t="str">
        <f>IF($A48="","",VLOOKUP($A48,'1000m'!$T$4:$AE$68,12,FALSE))</f>
        <v/>
      </c>
      <c r="O48" s="223" t="str">
        <f>IF(A48="","",幅跳び入力!AL47)</f>
        <v/>
      </c>
      <c r="P48" s="224">
        <f>IF(O48="F",0,IF(O48&lt;2,0,IF(O48="",0,VLOOKUP(O48,女子得点表!$H$5:$I$205,2))))</f>
        <v>0</v>
      </c>
      <c r="Q48" s="268" t="str">
        <f t="shared" si="23"/>
        <v>DNS</v>
      </c>
      <c r="R48" s="241" t="str">
        <f>IF(A48="","",ﾎﾞｰﾙ投げ入力!R49)</f>
        <v/>
      </c>
      <c r="S48" s="224">
        <f>IF(R48="",0,VLOOKUP(R48,女子得点表!$K$5:$L$205,2))</f>
        <v>0</v>
      </c>
      <c r="T48" s="225" t="str">
        <f t="shared" si="22"/>
        <v>DNS</v>
      </c>
      <c r="U48" s="269" t="str">
        <f t="shared" si="4"/>
        <v/>
      </c>
      <c r="V48" s="360" t="str">
        <f t="shared" si="28"/>
        <v/>
      </c>
      <c r="W48" s="361"/>
      <c r="AE48" s="368" t="e">
        <f t="shared" si="5"/>
        <v>#VALUE!</v>
      </c>
      <c r="AF48" s="198" t="e">
        <f t="shared" si="6"/>
        <v>#VALUE!</v>
      </c>
      <c r="AG48" s="197" t="str">
        <f>IF(AA49="","DNS",RANK(AF48,$AA$5:$AA56,MIN($AA$5:$AA$13)))</f>
        <v>DNS</v>
      </c>
    </row>
    <row r="49" spans="1:33" s="291" customFormat="1" ht="18" customHeight="1">
      <c r="A49" s="312"/>
      <c r="B49" s="6"/>
      <c r="C49" s="8"/>
      <c r="D49" s="323"/>
      <c r="E49" s="324" t="str">
        <f>IF(A49="","",VLOOKUP(A49,'100ｍ入力'!Q$5:U$100,5,FALSE))</f>
        <v/>
      </c>
      <c r="F49" s="224">
        <f>IF(E49="",0,VLOOKUP(ROUNDUP(E49,1),女子得点表!$B$5:$C$84,2))</f>
        <v>0</v>
      </c>
      <c r="G49" s="268" t="str">
        <f t="shared" si="3"/>
        <v>DNS</v>
      </c>
      <c r="H49" s="314" t="str">
        <f>IF($A49="","",VLOOKUP($A49,'1000m'!T$4:AC$68,6,FALSE))</f>
        <v/>
      </c>
      <c r="I49" s="226" t="s">
        <v>18</v>
      </c>
      <c r="J49" s="258" t="str">
        <f>IF($A49="","",VLOOKUP($A49,'1000m'!$T$4:$AC$68,8,FALSE))</f>
        <v/>
      </c>
      <c r="K49" s="226" t="s">
        <v>19</v>
      </c>
      <c r="L49" s="343" t="str">
        <f>IF($A49="","",VLOOKUP($A49,'1000m'!$T$4:$AC$68,10,FALSE))</f>
        <v/>
      </c>
      <c r="M49" s="224">
        <f>IF(H49="",0,VLOOKUP(AE49,女子得点表!$E$5:$F$205,2))</f>
        <v>0</v>
      </c>
      <c r="N49" s="225" t="str">
        <f>IF($A49="","",VLOOKUP($A49,'1000m'!$T$4:$AE$68,12,FALSE))</f>
        <v/>
      </c>
      <c r="O49" s="223" t="str">
        <f>IF(A49="","",幅跳び入力!AL48)</f>
        <v/>
      </c>
      <c r="P49" s="224">
        <f>IF(O49="F",0,IF(O49&lt;2,0,IF(O49="",0,VLOOKUP(O49,女子得点表!$H$5:$I$205,2))))</f>
        <v>0</v>
      </c>
      <c r="Q49" s="268" t="str">
        <f t="shared" si="23"/>
        <v>DNS</v>
      </c>
      <c r="R49" s="241" t="str">
        <f>IF(A49="","",ﾎﾞｰﾙ投げ入力!R50)</f>
        <v/>
      </c>
      <c r="S49" s="224">
        <f>IF(R49="",0,VLOOKUP(R49,女子得点表!$K$5:$L$205,2))</f>
        <v>0</v>
      </c>
      <c r="T49" s="225" t="str">
        <f t="shared" si="22"/>
        <v>DNS</v>
      </c>
      <c r="U49" s="269" t="str">
        <f t="shared" si="4"/>
        <v/>
      </c>
      <c r="V49" s="360" t="str">
        <f t="shared" si="28"/>
        <v/>
      </c>
      <c r="W49" s="361"/>
      <c r="AE49" s="368" t="e">
        <f t="shared" si="5"/>
        <v>#VALUE!</v>
      </c>
      <c r="AF49" s="198" t="e">
        <f t="shared" si="6"/>
        <v>#VALUE!</v>
      </c>
      <c r="AG49" s="197" t="str">
        <f>IF(AA50="","DNS",RANK(AF49,$AA$5:$AA57,MIN($AA$5:$AA$13)))</f>
        <v>DNS</v>
      </c>
    </row>
    <row r="50" spans="1:33" s="291" customFormat="1" ht="18" customHeight="1">
      <c r="A50" s="312"/>
      <c r="B50" s="6"/>
      <c r="C50" s="8"/>
      <c r="D50" s="323"/>
      <c r="E50" s="324" t="str">
        <f>IF(A50="","",VLOOKUP(A50,'100ｍ入力'!Q$5:U$100,5,FALSE))</f>
        <v/>
      </c>
      <c r="F50" s="224">
        <f>IF(E50="",0,VLOOKUP(ROUNDUP(E50,1),女子得点表!$B$5:$C$84,2))</f>
        <v>0</v>
      </c>
      <c r="G50" s="268" t="str">
        <f t="shared" si="3"/>
        <v>DNS</v>
      </c>
      <c r="H50" s="314" t="str">
        <f>IF($A50="","",VLOOKUP($A50,'1000m'!T$4:AC$68,6,FALSE))</f>
        <v/>
      </c>
      <c r="I50" s="226" t="s">
        <v>18</v>
      </c>
      <c r="J50" s="258" t="str">
        <f>IF($A50="","",VLOOKUP($A50,'1000m'!$T$4:$AC$68,8,FALSE))</f>
        <v/>
      </c>
      <c r="K50" s="226" t="s">
        <v>19</v>
      </c>
      <c r="L50" s="343" t="str">
        <f>IF($A50="","",VLOOKUP($A50,'1000m'!$T$4:$AC$68,10,FALSE))</f>
        <v/>
      </c>
      <c r="M50" s="224">
        <f>IF(H50="",0,VLOOKUP(AE50,女子得点表!$E$5:$F$205,2))</f>
        <v>0</v>
      </c>
      <c r="N50" s="225" t="str">
        <f>IF($A50="","",VLOOKUP($A50,'1000m'!$T$4:$AE$68,12,FALSE))</f>
        <v/>
      </c>
      <c r="O50" s="223" t="str">
        <f>IF(A50="","",幅跳び入力!AL49)</f>
        <v/>
      </c>
      <c r="P50" s="224">
        <f>IF(O50="F",0,IF(O50&lt;2,0,IF(O50="",0,VLOOKUP(O50,女子得点表!$H$5:$I$205,2))))</f>
        <v>0</v>
      </c>
      <c r="Q50" s="268" t="str">
        <f t="shared" si="23"/>
        <v>DNS</v>
      </c>
      <c r="R50" s="241" t="str">
        <f>IF(A50="","",ﾎﾞｰﾙ投げ入力!R51)</f>
        <v/>
      </c>
      <c r="S50" s="224">
        <f>IF(R50="",0,VLOOKUP(R50,女子得点表!$K$5:$L$205,2))</f>
        <v>0</v>
      </c>
      <c r="T50" s="225" t="str">
        <f t="shared" si="22"/>
        <v>DNS</v>
      </c>
      <c r="U50" s="269" t="str">
        <f t="shared" si="4"/>
        <v/>
      </c>
      <c r="V50" s="360" t="str">
        <f t="shared" si="28"/>
        <v/>
      </c>
      <c r="W50" s="361"/>
      <c r="AE50" s="368" t="e">
        <f t="shared" si="5"/>
        <v>#VALUE!</v>
      </c>
      <c r="AF50" s="198" t="e">
        <f t="shared" si="6"/>
        <v>#VALUE!</v>
      </c>
      <c r="AG50" s="197" t="str">
        <f>IF(AA51="","DNS",RANK(AF50,$AA$5:$AA58,MIN($AA$5:$AA$13)))</f>
        <v>DNS</v>
      </c>
    </row>
    <row r="51" spans="1:33" s="291" customFormat="1" ht="18" customHeight="1">
      <c r="A51" s="312"/>
      <c r="B51" s="6"/>
      <c r="C51" s="8"/>
      <c r="D51" s="323"/>
      <c r="E51" s="324" t="str">
        <f>IF(A51="","",VLOOKUP(A51,'100ｍ入力'!Q$5:U$100,5,FALSE))</f>
        <v/>
      </c>
      <c r="F51" s="224">
        <f>IF(E51="",0,VLOOKUP(ROUNDUP(E51,1),女子得点表!$B$5:$C$84,2))</f>
        <v>0</v>
      </c>
      <c r="G51" s="268" t="str">
        <f t="shared" si="3"/>
        <v>DNS</v>
      </c>
      <c r="H51" s="314" t="str">
        <f>IF($A51="","",VLOOKUP($A51,'1000m'!T$4:AC$68,6,FALSE))</f>
        <v/>
      </c>
      <c r="I51" s="226" t="s">
        <v>18</v>
      </c>
      <c r="J51" s="258" t="str">
        <f>IF($A51="","",VLOOKUP($A51,'1000m'!$T$4:$AC$68,8,FALSE))</f>
        <v/>
      </c>
      <c r="K51" s="226" t="s">
        <v>19</v>
      </c>
      <c r="L51" s="343" t="str">
        <f>IF($A51="","",VLOOKUP($A51,'1000m'!$T$4:$AC$68,10,FALSE))</f>
        <v/>
      </c>
      <c r="M51" s="224">
        <f>IF(H51="",0,VLOOKUP(AE51,女子得点表!$E$5:$F$205,2))</f>
        <v>0</v>
      </c>
      <c r="N51" s="225" t="str">
        <f>IF($A51="","",VLOOKUP($A51,'1000m'!$T$4:$AE$68,12,FALSE))</f>
        <v/>
      </c>
      <c r="O51" s="223" t="str">
        <f>IF(A51="","",幅跳び入力!AL50)</f>
        <v/>
      </c>
      <c r="P51" s="224">
        <f>IF(O51="F",0,IF(O51&lt;2,0,IF(O51="",0,VLOOKUP(O51,女子得点表!$H$5:$I$205,2))))</f>
        <v>0</v>
      </c>
      <c r="Q51" s="268" t="str">
        <f t="shared" si="23"/>
        <v>DNS</v>
      </c>
      <c r="R51" s="241" t="str">
        <f>IF(A51="","",ﾎﾞｰﾙ投げ入力!R52)</f>
        <v/>
      </c>
      <c r="S51" s="224">
        <f>IF(R51="",0,VLOOKUP(R51,女子得点表!$K$5:$L$205,2))</f>
        <v>0</v>
      </c>
      <c r="T51" s="225" t="str">
        <f t="shared" si="22"/>
        <v>DNS</v>
      </c>
      <c r="U51" s="269" t="str">
        <f t="shared" si="4"/>
        <v/>
      </c>
      <c r="V51" s="360" t="str">
        <f t="shared" si="28"/>
        <v/>
      </c>
      <c r="W51" s="361"/>
      <c r="AE51" s="368" t="e">
        <f t="shared" si="5"/>
        <v>#VALUE!</v>
      </c>
      <c r="AF51" s="198" t="e">
        <f t="shared" si="6"/>
        <v>#VALUE!</v>
      </c>
      <c r="AG51" s="197" t="str">
        <f>IF(AA52="","DNS",RANK(AF51,$AA$5:$AA59,MIN($AA$5:$AA$13)))</f>
        <v>DNS</v>
      </c>
    </row>
    <row r="52" spans="1:33" s="291" customFormat="1" ht="18" customHeight="1">
      <c r="A52" s="312"/>
      <c r="B52" s="6"/>
      <c r="C52" s="8"/>
      <c r="D52" s="323"/>
      <c r="E52" s="324" t="str">
        <f>IF(A52="","",VLOOKUP(A52,'100ｍ入力'!Q$5:U$100,5,FALSE))</f>
        <v/>
      </c>
      <c r="F52" s="224">
        <f>IF(E52="",0,VLOOKUP(ROUNDUP(E52,1),女子得点表!$B$5:$C$84,2))</f>
        <v>0</v>
      </c>
      <c r="G52" s="268" t="str">
        <f t="shared" si="3"/>
        <v>DNS</v>
      </c>
      <c r="H52" s="314" t="str">
        <f>IF($A52="","",VLOOKUP($A52,'1000m'!T$4:AC$68,6,FALSE))</f>
        <v/>
      </c>
      <c r="I52" s="226" t="s">
        <v>18</v>
      </c>
      <c r="J52" s="258" t="str">
        <f>IF($A52="","",VLOOKUP($A52,'1000m'!$T$4:$AC$68,8,FALSE))</f>
        <v/>
      </c>
      <c r="K52" s="226" t="s">
        <v>19</v>
      </c>
      <c r="L52" s="343" t="str">
        <f>IF($A52="","",VLOOKUP($A52,'1000m'!$T$4:$AC$68,10,FALSE))</f>
        <v/>
      </c>
      <c r="M52" s="224">
        <f>IF(H52="",0,VLOOKUP(AE52,女子得点表!$E$5:$F$205,2))</f>
        <v>0</v>
      </c>
      <c r="N52" s="225" t="str">
        <f>IF($A52="","",VLOOKUP($A52,'1000m'!$T$4:$AE$68,12,FALSE))</f>
        <v/>
      </c>
      <c r="O52" s="223" t="str">
        <f>IF(A52="","",幅跳び入力!AL51)</f>
        <v/>
      </c>
      <c r="P52" s="224">
        <f>IF(O52="F",0,IF(O52&lt;2,0,IF(O52="",0,VLOOKUP(O52,女子得点表!$H$5:$I$205,2))))</f>
        <v>0</v>
      </c>
      <c r="Q52" s="268" t="str">
        <f t="shared" si="23"/>
        <v>DNS</v>
      </c>
      <c r="R52" s="241" t="str">
        <f>IF(A52="","",ﾎﾞｰﾙ投げ入力!R53)</f>
        <v/>
      </c>
      <c r="S52" s="224">
        <f>IF(R52="",0,VLOOKUP(R52,女子得点表!$K$5:$L$205,2))</f>
        <v>0</v>
      </c>
      <c r="T52" s="225" t="str">
        <f t="shared" si="22"/>
        <v>DNS</v>
      </c>
      <c r="U52" s="269" t="str">
        <f t="shared" si="4"/>
        <v/>
      </c>
      <c r="V52" s="360" t="str">
        <f t="shared" si="28"/>
        <v/>
      </c>
      <c r="W52" s="361"/>
      <c r="AE52" s="368" t="e">
        <f t="shared" si="5"/>
        <v>#VALUE!</v>
      </c>
      <c r="AF52" s="198" t="e">
        <f t="shared" si="6"/>
        <v>#VALUE!</v>
      </c>
      <c r="AG52" s="197" t="str">
        <f>IF(AA53="","DNS",RANK(AF52,$AA$5:$AA60,MIN($AA$5:$AA$13)))</f>
        <v>DNS</v>
      </c>
    </row>
    <row r="53" spans="1:33" s="291" customFormat="1" ht="18" customHeight="1">
      <c r="A53" s="312"/>
      <c r="B53" s="6"/>
      <c r="C53" s="8"/>
      <c r="D53" s="323"/>
      <c r="E53" s="324" t="str">
        <f>IF(A53="","",VLOOKUP(A53,'100ｍ入力'!Q$5:U$100,5,FALSE))</f>
        <v/>
      </c>
      <c r="F53" s="224">
        <f>IF(E53="",0,VLOOKUP(ROUNDUP(E53,1),女子得点表!$B$5:$C$84,2))</f>
        <v>0</v>
      </c>
      <c r="G53" s="268" t="str">
        <f t="shared" si="3"/>
        <v>DNS</v>
      </c>
      <c r="H53" s="314" t="str">
        <f>IF($A53="","",VLOOKUP($A53,'1000m'!T$4:AC$68,6,FALSE))</f>
        <v/>
      </c>
      <c r="I53" s="226" t="s">
        <v>18</v>
      </c>
      <c r="J53" s="258" t="str">
        <f>IF($A53="","",VLOOKUP($A53,'1000m'!$T$4:$AC$68,8,FALSE))</f>
        <v/>
      </c>
      <c r="K53" s="226" t="s">
        <v>19</v>
      </c>
      <c r="L53" s="343" t="str">
        <f>IF($A53="","",VLOOKUP($A53,'1000m'!$T$4:$AC$68,10,FALSE))</f>
        <v/>
      </c>
      <c r="M53" s="224">
        <f>IF(H53="",0,VLOOKUP(AE53,女子得点表!$E$5:$F$205,2))</f>
        <v>0</v>
      </c>
      <c r="N53" s="225" t="str">
        <f>IF($A53="","",VLOOKUP($A53,'1000m'!$T$4:$AE$68,12,FALSE))</f>
        <v/>
      </c>
      <c r="O53" s="223" t="str">
        <f>IF(A53="","",幅跳び入力!AL52)</f>
        <v/>
      </c>
      <c r="P53" s="224">
        <f>IF(O53="F",0,IF(O53&lt;2,0,IF(O53="",0,VLOOKUP(O53,女子得点表!$H$5:$I$205,2))))</f>
        <v>0</v>
      </c>
      <c r="Q53" s="268" t="str">
        <f t="shared" si="23"/>
        <v>DNS</v>
      </c>
      <c r="R53" s="241" t="str">
        <f>IF(A53="","",ﾎﾞｰﾙ投げ入力!R54)</f>
        <v/>
      </c>
      <c r="S53" s="224">
        <f>IF(R53="",0,VLOOKUP(R53,女子得点表!$K$5:$L$205,2))</f>
        <v>0</v>
      </c>
      <c r="T53" s="225" t="str">
        <f t="shared" si="22"/>
        <v>DNS</v>
      </c>
      <c r="U53" s="269" t="str">
        <f t="shared" si="4"/>
        <v/>
      </c>
      <c r="V53" s="360" t="str">
        <f t="shared" si="28"/>
        <v/>
      </c>
      <c r="W53" s="361"/>
      <c r="AE53" s="368" t="e">
        <f t="shared" si="5"/>
        <v>#VALUE!</v>
      </c>
      <c r="AF53" s="198" t="e">
        <f t="shared" si="6"/>
        <v>#VALUE!</v>
      </c>
      <c r="AG53" s="197" t="str">
        <f>IF(AA54="","DNS",RANK(AF53,$AA$5:$AA61,MIN($AA$5:$AA$13)))</f>
        <v>DNS</v>
      </c>
    </row>
    <row r="54" spans="1:33" s="291" customFormat="1" ht="18" customHeight="1">
      <c r="A54" s="325"/>
      <c r="B54" s="257"/>
      <c r="C54" s="265"/>
      <c r="D54" s="326"/>
      <c r="E54" s="327" t="str">
        <f>IF(A54="","",VLOOKUP(A54,'100ｍ入力'!Q$5:U$100,5,FALSE))</f>
        <v/>
      </c>
      <c r="F54" s="247">
        <f>IF(E54="",0,VLOOKUP(ROUNDUP(E54,1),女子得点表!$B$5:$C$84,2))</f>
        <v>0</v>
      </c>
      <c r="G54" s="272" t="str">
        <f t="shared" si="3"/>
        <v>DNS</v>
      </c>
      <c r="H54" s="328" t="str">
        <f>IF($A54="","",VLOOKUP($A54,'1000m'!T$4:AC$68,6,FALSE))</f>
        <v/>
      </c>
      <c r="I54" s="249" t="s">
        <v>18</v>
      </c>
      <c r="J54" s="259" t="str">
        <f>IF($A54="","",VLOOKUP($A54,'1000m'!$T$4:$AC$68,8,FALSE))</f>
        <v/>
      </c>
      <c r="K54" s="249" t="s">
        <v>19</v>
      </c>
      <c r="L54" s="348" t="str">
        <f>IF($A54="","",VLOOKUP($A54,'1000m'!$T$4:$AC$68,10,FALSE))</f>
        <v/>
      </c>
      <c r="M54" s="247">
        <f>IF(H54="",0,VLOOKUP(AE54,女子得点表!$E$5:$F$205,2))</f>
        <v>0</v>
      </c>
      <c r="N54" s="248" t="str">
        <f>IF($A54="","",VLOOKUP($A54,'1000m'!$T$4:$AE$68,12,FALSE))</f>
        <v/>
      </c>
      <c r="O54" s="349" t="str">
        <f>IF(A54="","",幅跳び入力!AL53)</f>
        <v/>
      </c>
      <c r="P54" s="224">
        <f>IF(O54="F",0,IF(O54&lt;2,0,IF(O54="",0,VLOOKUP(O54,女子得点表!$H$5:$I$205,2))))</f>
        <v>0</v>
      </c>
      <c r="Q54" s="268" t="str">
        <f t="shared" si="23"/>
        <v>DNS</v>
      </c>
      <c r="R54" s="246" t="str">
        <f>IF(A54="","",ﾎﾞｰﾙ投げ入力!R55)</f>
        <v/>
      </c>
      <c r="S54" s="247">
        <f>IF(R54="",0,VLOOKUP(R54,女子得点表!$K$5:$L$205,2))</f>
        <v>0</v>
      </c>
      <c r="T54" s="248" t="str">
        <f t="shared" si="22"/>
        <v>DNS</v>
      </c>
      <c r="U54" s="273" t="str">
        <f t="shared" si="4"/>
        <v/>
      </c>
      <c r="V54" s="365" t="str">
        <f t="shared" si="28"/>
        <v/>
      </c>
      <c r="W54" s="361"/>
      <c r="AE54" s="368" t="e">
        <f t="shared" si="5"/>
        <v>#VALUE!</v>
      </c>
      <c r="AF54" s="198" t="e">
        <f t="shared" si="6"/>
        <v>#VALUE!</v>
      </c>
      <c r="AG54" s="197" t="str">
        <f>IF(AA55="","DNS",RANK(AF54,$AA$5:$AA62,MIN($AA$5:$AA$13)))</f>
        <v>DNS</v>
      </c>
    </row>
    <row r="55" spans="1:33">
      <c r="B55" s="209"/>
      <c r="C55" s="209"/>
      <c r="D55" s="329"/>
      <c r="E55" s="250" t="str">
        <f>IF(A55="","",VLOOKUP(A55,'100ｍ入力'!Q$5:U$100,5,FALSE))</f>
        <v/>
      </c>
      <c r="F55" s="2"/>
      <c r="G55" s="2"/>
      <c r="H55" s="211"/>
      <c r="I55" s="211"/>
      <c r="J55" s="211"/>
      <c r="K55" s="211"/>
      <c r="L55" s="211"/>
      <c r="M55" s="211"/>
      <c r="N55" s="2"/>
      <c r="O55" s="260"/>
      <c r="P55" s="211"/>
      <c r="Q55" s="2"/>
      <c r="R55" s="260"/>
      <c r="S55" s="211"/>
      <c r="T55" s="2"/>
      <c r="U55" s="275"/>
      <c r="V55" s="2"/>
      <c r="W55" s="96"/>
      <c r="AE55" s="368">
        <f t="shared" si="5"/>
        <v>0</v>
      </c>
      <c r="AF55" s="198">
        <f t="shared" si="6"/>
        <v>0</v>
      </c>
      <c r="AG55" s="197" t="str">
        <f>IF(AA56="","DNS",RANK(AF55,$AA$5:$AA63,MIN($AA$5:$AA$13)))</f>
        <v>DNS</v>
      </c>
    </row>
    <row r="56" spans="1:33">
      <c r="B56" s="209"/>
      <c r="C56" s="209"/>
      <c r="D56" s="329"/>
      <c r="E56" s="250"/>
      <c r="F56" s="2"/>
      <c r="G56" s="2"/>
      <c r="H56" s="211"/>
      <c r="I56" s="211"/>
      <c r="J56" s="211"/>
      <c r="K56" s="211"/>
      <c r="L56" s="211"/>
      <c r="M56" s="211"/>
      <c r="N56" s="2"/>
      <c r="O56" s="260"/>
      <c r="P56" s="211"/>
      <c r="Q56" s="2"/>
      <c r="R56" s="260"/>
      <c r="S56" s="211"/>
      <c r="T56" s="2"/>
      <c r="U56" s="275"/>
      <c r="V56" s="2"/>
      <c r="W56" s="96"/>
      <c r="AE56" s="368">
        <f t="shared" si="5"/>
        <v>0</v>
      </c>
      <c r="AF56" s="198">
        <f t="shared" si="6"/>
        <v>0</v>
      </c>
      <c r="AG56" s="197" t="str">
        <f>IF(AA57="","DNS",RANK(AF56,$AA$5:$AA64,MIN($AA$5:$AA$13)))</f>
        <v>DNS</v>
      </c>
    </row>
    <row r="57" spans="1:33">
      <c r="B57" s="209"/>
      <c r="C57" s="209"/>
      <c r="D57" s="329"/>
      <c r="E57" s="250"/>
      <c r="F57" s="2"/>
      <c r="G57" s="2"/>
      <c r="H57" s="211"/>
      <c r="I57" s="211"/>
      <c r="J57" s="211"/>
      <c r="K57" s="211"/>
      <c r="L57" s="211"/>
      <c r="M57" s="211"/>
      <c r="N57" s="2"/>
      <c r="O57" s="260"/>
      <c r="P57" s="211"/>
      <c r="Q57" s="2"/>
      <c r="R57" s="260"/>
      <c r="S57" s="211"/>
      <c r="T57" s="2"/>
      <c r="U57" s="275"/>
      <c r="V57" s="2"/>
      <c r="W57" s="96"/>
      <c r="AE57" s="368">
        <f t="shared" si="5"/>
        <v>0</v>
      </c>
      <c r="AF57" s="198">
        <f t="shared" si="6"/>
        <v>0</v>
      </c>
      <c r="AG57" s="197" t="str">
        <f>IF(AA58="","DNS",RANK(AF57,$AA$5:$AA65,MIN($AA$5:$AA$13)))</f>
        <v>DNS</v>
      </c>
    </row>
    <row r="58" spans="1:33">
      <c r="B58" s="209"/>
      <c r="C58" s="209"/>
      <c r="D58" s="329"/>
      <c r="E58" s="250"/>
      <c r="F58" s="2"/>
      <c r="G58" s="2"/>
      <c r="H58" s="211"/>
      <c r="I58" s="211"/>
      <c r="J58" s="211"/>
      <c r="K58" s="211"/>
      <c r="L58" s="211"/>
      <c r="M58" s="211"/>
      <c r="N58" s="2"/>
      <c r="O58" s="260"/>
      <c r="P58" s="211"/>
      <c r="Q58" s="2"/>
      <c r="R58" s="260"/>
      <c r="S58" s="211"/>
      <c r="T58" s="2"/>
      <c r="U58" s="275"/>
      <c r="V58" s="2"/>
      <c r="W58" s="96"/>
      <c r="AE58" s="368">
        <f t="shared" si="5"/>
        <v>0</v>
      </c>
      <c r="AF58" s="198">
        <f t="shared" si="6"/>
        <v>0</v>
      </c>
      <c r="AG58" s="197" t="str">
        <f>IF(AA59="","DNS",RANK(AF58,$AA$5:$AA66,MIN($AA$5:$AA$13)))</f>
        <v>DNS</v>
      </c>
    </row>
    <row r="59" spans="1:33">
      <c r="B59" s="209"/>
      <c r="C59" s="209"/>
      <c r="D59" s="329"/>
      <c r="E59" s="250"/>
      <c r="F59" s="2"/>
      <c r="G59" s="2"/>
      <c r="H59" s="211"/>
      <c r="I59" s="211"/>
      <c r="J59" s="211"/>
      <c r="K59" s="211"/>
      <c r="L59" s="211"/>
      <c r="M59" s="211"/>
      <c r="N59" s="2"/>
      <c r="O59" s="260"/>
      <c r="P59" s="211"/>
      <c r="Q59" s="2"/>
      <c r="R59" s="260"/>
      <c r="S59" s="211"/>
      <c r="T59" s="2"/>
      <c r="U59" s="275"/>
      <c r="V59" s="2"/>
      <c r="W59" s="96"/>
      <c r="AE59" s="368">
        <f t="shared" si="5"/>
        <v>0</v>
      </c>
      <c r="AF59" s="198">
        <f t="shared" si="6"/>
        <v>0</v>
      </c>
      <c r="AG59" s="197" t="str">
        <f>IF(AA60="","DNS",RANK(AF59,$AA$5:$AA67,MIN($AA$5:$AA$13)))</f>
        <v>DNS</v>
      </c>
    </row>
    <row r="60" spans="1:33">
      <c r="B60" s="209"/>
      <c r="C60" s="209"/>
      <c r="D60" s="329"/>
      <c r="E60" s="250"/>
      <c r="F60" s="2"/>
      <c r="G60" s="2"/>
      <c r="H60" s="211"/>
      <c r="I60" s="211"/>
      <c r="J60" s="211"/>
      <c r="K60" s="211"/>
      <c r="L60" s="211"/>
      <c r="M60" s="211"/>
      <c r="N60" s="2"/>
      <c r="O60" s="260"/>
      <c r="P60" s="211"/>
      <c r="Q60" s="2"/>
      <c r="R60" s="260"/>
      <c r="S60" s="211"/>
      <c r="T60" s="2"/>
      <c r="U60" s="275"/>
      <c r="V60" s="2"/>
      <c r="W60" s="96"/>
    </row>
    <row r="61" spans="1:33">
      <c r="B61" s="209"/>
      <c r="C61" s="209"/>
      <c r="D61" s="329"/>
      <c r="E61" s="250"/>
      <c r="F61" s="2"/>
      <c r="G61" s="2"/>
      <c r="H61" s="211"/>
      <c r="I61" s="211"/>
      <c r="J61" s="211"/>
      <c r="K61" s="211"/>
      <c r="L61" s="211"/>
      <c r="M61" s="211"/>
      <c r="N61" s="2"/>
      <c r="O61" s="260"/>
      <c r="P61" s="211"/>
      <c r="Q61" s="2"/>
      <c r="R61" s="260"/>
      <c r="S61" s="211"/>
      <c r="T61" s="2"/>
      <c r="U61" s="275"/>
      <c r="V61" s="2"/>
      <c r="W61" s="96"/>
    </row>
    <row r="62" spans="1:33">
      <c r="B62" s="209"/>
      <c r="C62" s="209"/>
      <c r="D62" s="329"/>
      <c r="E62" s="250"/>
      <c r="F62" s="2"/>
      <c r="G62" s="2"/>
      <c r="H62" s="211"/>
      <c r="I62" s="211"/>
      <c r="J62" s="211"/>
      <c r="K62" s="211"/>
      <c r="L62" s="211"/>
      <c r="M62" s="211"/>
      <c r="N62" s="2"/>
      <c r="O62" s="260"/>
      <c r="P62" s="211"/>
      <c r="Q62" s="2"/>
      <c r="R62" s="260"/>
      <c r="S62" s="211"/>
      <c r="T62" s="2"/>
      <c r="U62" s="275"/>
      <c r="V62" s="2"/>
      <c r="W62" s="96"/>
    </row>
    <row r="63" spans="1:33">
      <c r="B63" s="209"/>
      <c r="C63" s="209"/>
      <c r="D63" s="329"/>
      <c r="E63" s="250"/>
      <c r="F63" s="2"/>
      <c r="G63" s="2"/>
      <c r="H63" s="211"/>
      <c r="I63" s="211"/>
      <c r="J63" s="211"/>
      <c r="K63" s="211"/>
      <c r="L63" s="211"/>
      <c r="M63" s="211"/>
      <c r="N63" s="2"/>
      <c r="O63" s="260"/>
      <c r="P63" s="211"/>
      <c r="Q63" s="2"/>
      <c r="R63" s="260"/>
      <c r="S63" s="211"/>
      <c r="T63" s="2"/>
      <c r="U63" s="275"/>
      <c r="V63" s="2"/>
      <c r="W63" s="96"/>
    </row>
    <row r="64" spans="1:33">
      <c r="B64" s="209"/>
      <c r="C64" s="209"/>
      <c r="D64" s="329"/>
      <c r="E64" s="250"/>
      <c r="F64" s="2"/>
      <c r="G64" s="2"/>
      <c r="H64" s="211"/>
      <c r="I64" s="211"/>
      <c r="J64" s="211"/>
      <c r="K64" s="211"/>
      <c r="L64" s="211"/>
      <c r="M64" s="211"/>
      <c r="N64" s="2"/>
      <c r="O64" s="260"/>
      <c r="P64" s="211"/>
      <c r="Q64" s="2"/>
      <c r="R64" s="260"/>
      <c r="S64" s="211"/>
      <c r="T64" s="2"/>
      <c r="U64" s="275"/>
      <c r="V64" s="2"/>
      <c r="W64" s="96"/>
    </row>
    <row r="65" spans="2:23">
      <c r="B65" s="209"/>
      <c r="C65" s="209"/>
      <c r="D65" s="329"/>
      <c r="E65" s="250"/>
      <c r="F65" s="2"/>
      <c r="G65" s="2"/>
      <c r="H65" s="211"/>
      <c r="I65" s="211"/>
      <c r="J65" s="211"/>
      <c r="K65" s="211"/>
      <c r="L65" s="211"/>
      <c r="M65" s="211"/>
      <c r="N65" s="2"/>
      <c r="O65" s="260"/>
      <c r="P65" s="211"/>
      <c r="Q65" s="2"/>
      <c r="R65" s="260"/>
      <c r="S65" s="211"/>
      <c r="T65" s="2"/>
      <c r="U65" s="275"/>
      <c r="V65" s="2"/>
      <c r="W65" s="96"/>
    </row>
    <row r="66" spans="2:23">
      <c r="B66" s="209"/>
      <c r="C66" s="209"/>
      <c r="D66" s="329"/>
      <c r="E66" s="250"/>
      <c r="F66" s="2"/>
      <c r="G66" s="2"/>
      <c r="H66" s="211"/>
      <c r="I66" s="211"/>
      <c r="J66" s="211"/>
      <c r="K66" s="211"/>
      <c r="L66" s="211"/>
      <c r="M66" s="211"/>
      <c r="N66" s="2"/>
      <c r="O66" s="260"/>
      <c r="P66" s="211"/>
      <c r="Q66" s="2"/>
      <c r="R66" s="260"/>
      <c r="S66" s="211"/>
      <c r="T66" s="2"/>
      <c r="U66" s="275"/>
      <c r="V66" s="2"/>
      <c r="W66" s="96"/>
    </row>
    <row r="67" spans="2:23">
      <c r="B67" s="209"/>
      <c r="C67" s="209"/>
      <c r="D67" s="329"/>
      <c r="E67" s="250"/>
      <c r="F67" s="2"/>
      <c r="G67" s="2"/>
      <c r="H67" s="211"/>
      <c r="I67" s="211"/>
      <c r="J67" s="211"/>
      <c r="K67" s="211"/>
      <c r="L67" s="211"/>
      <c r="M67" s="211"/>
      <c r="N67" s="2"/>
      <c r="O67" s="260"/>
      <c r="P67" s="211"/>
      <c r="Q67" s="2"/>
      <c r="R67" s="260"/>
      <c r="S67" s="211"/>
      <c r="T67" s="2"/>
      <c r="U67" s="275"/>
      <c r="V67" s="2"/>
      <c r="W67" s="96"/>
    </row>
    <row r="68" spans="2:23">
      <c r="B68" s="209"/>
      <c r="C68" s="209"/>
      <c r="D68" s="329"/>
      <c r="E68" s="250"/>
      <c r="F68" s="2"/>
      <c r="G68" s="2"/>
      <c r="H68" s="211"/>
      <c r="I68" s="211"/>
      <c r="J68" s="211"/>
      <c r="K68" s="211"/>
      <c r="L68" s="211"/>
      <c r="M68" s="211"/>
      <c r="N68" s="2"/>
      <c r="O68" s="260"/>
      <c r="P68" s="211"/>
      <c r="Q68" s="2"/>
      <c r="R68" s="260"/>
      <c r="S68" s="211"/>
      <c r="T68" s="2"/>
      <c r="U68" s="275"/>
      <c r="V68" s="2"/>
      <c r="W68" s="96"/>
    </row>
    <row r="69" spans="2:23">
      <c r="B69" s="209"/>
      <c r="C69" s="209"/>
      <c r="D69" s="329"/>
      <c r="E69" s="250"/>
      <c r="F69" s="2"/>
      <c r="G69" s="2"/>
      <c r="H69" s="211"/>
      <c r="I69" s="211"/>
      <c r="J69" s="211"/>
      <c r="K69" s="211"/>
      <c r="L69" s="211"/>
      <c r="M69" s="211"/>
      <c r="N69" s="2"/>
      <c r="O69" s="260"/>
      <c r="P69" s="211"/>
      <c r="Q69" s="2"/>
      <c r="R69" s="260"/>
      <c r="S69" s="211"/>
      <c r="T69" s="2"/>
      <c r="U69" s="275"/>
      <c r="V69" s="2"/>
      <c r="W69" s="96"/>
    </row>
    <row r="70" spans="2:23">
      <c r="B70" s="209"/>
      <c r="C70" s="209"/>
      <c r="D70" s="329"/>
      <c r="E70" s="250"/>
      <c r="F70" s="2"/>
      <c r="G70" s="2"/>
      <c r="H70" s="211"/>
      <c r="I70" s="211"/>
      <c r="J70" s="211"/>
      <c r="K70" s="211"/>
      <c r="L70" s="211"/>
      <c r="M70" s="211"/>
      <c r="N70" s="2"/>
      <c r="O70" s="260"/>
      <c r="P70" s="211"/>
      <c r="Q70" s="2"/>
      <c r="R70" s="260"/>
      <c r="S70" s="211"/>
      <c r="T70" s="2"/>
      <c r="U70" s="275"/>
      <c r="V70" s="2"/>
      <c r="W70" s="96"/>
    </row>
    <row r="71" spans="2:23">
      <c r="B71" s="209"/>
      <c r="C71" s="209"/>
      <c r="D71" s="329"/>
      <c r="E71" s="250"/>
      <c r="F71" s="2"/>
      <c r="G71" s="2"/>
      <c r="H71" s="211"/>
      <c r="I71" s="211"/>
      <c r="J71" s="211"/>
      <c r="K71" s="211"/>
      <c r="L71" s="211"/>
      <c r="M71" s="211"/>
      <c r="N71" s="2"/>
      <c r="O71" s="260"/>
      <c r="P71" s="211"/>
      <c r="Q71" s="2"/>
      <c r="R71" s="260"/>
      <c r="S71" s="211"/>
      <c r="T71" s="2"/>
      <c r="U71" s="275"/>
      <c r="V71" s="2"/>
      <c r="W71" s="96"/>
    </row>
    <row r="72" spans="2:23">
      <c r="B72" s="209"/>
      <c r="C72" s="209"/>
      <c r="D72" s="329"/>
      <c r="E72" s="250"/>
      <c r="F72" s="2"/>
      <c r="G72" s="2"/>
      <c r="H72" s="211"/>
      <c r="I72" s="211"/>
      <c r="J72" s="211"/>
      <c r="K72" s="211"/>
      <c r="L72" s="211"/>
      <c r="M72" s="211"/>
      <c r="N72" s="2"/>
      <c r="O72" s="260"/>
      <c r="P72" s="211"/>
      <c r="Q72" s="2"/>
      <c r="R72" s="260"/>
      <c r="S72" s="211"/>
      <c r="T72" s="2"/>
      <c r="U72" s="275"/>
      <c r="V72" s="2"/>
      <c r="W72" s="96"/>
    </row>
    <row r="73" spans="2:23">
      <c r="B73" s="209"/>
      <c r="C73" s="209"/>
      <c r="D73" s="329"/>
      <c r="E73" s="250"/>
      <c r="F73" s="2"/>
      <c r="G73" s="2"/>
      <c r="H73" s="211"/>
      <c r="I73" s="211"/>
      <c r="J73" s="211"/>
      <c r="K73" s="211"/>
      <c r="L73" s="211"/>
      <c r="M73" s="211"/>
      <c r="N73" s="2"/>
      <c r="O73" s="260"/>
      <c r="P73" s="211"/>
      <c r="Q73" s="2"/>
      <c r="R73" s="260"/>
      <c r="S73" s="211"/>
      <c r="T73" s="2"/>
      <c r="U73" s="275"/>
      <c r="V73" s="2"/>
      <c r="W73" s="96"/>
    </row>
    <row r="74" spans="2:23">
      <c r="B74" s="209"/>
      <c r="C74" s="209"/>
      <c r="D74" s="209"/>
      <c r="E74" s="250"/>
      <c r="F74" s="2"/>
      <c r="G74" s="2"/>
      <c r="H74" s="211"/>
      <c r="I74" s="211"/>
      <c r="J74" s="211"/>
      <c r="K74" s="211"/>
      <c r="L74" s="211"/>
      <c r="M74" s="211"/>
      <c r="N74" s="2"/>
      <c r="O74" s="260"/>
      <c r="P74" s="211"/>
      <c r="Q74" s="2"/>
      <c r="R74" s="260"/>
      <c r="S74" s="211"/>
      <c r="T74" s="2"/>
      <c r="U74" s="275"/>
      <c r="V74" s="2"/>
      <c r="W74" s="96"/>
    </row>
    <row r="75" spans="2:23">
      <c r="B75" s="209"/>
      <c r="C75" s="209"/>
      <c r="D75" s="209"/>
      <c r="E75" s="250"/>
      <c r="F75" s="2"/>
      <c r="G75" s="2"/>
      <c r="H75" s="211"/>
      <c r="I75" s="211"/>
      <c r="J75" s="211"/>
      <c r="K75" s="211"/>
      <c r="L75" s="211"/>
      <c r="M75" s="211"/>
      <c r="N75" s="2"/>
      <c r="O75" s="260"/>
      <c r="P75" s="211"/>
      <c r="Q75" s="2"/>
      <c r="R75" s="260"/>
      <c r="S75" s="211"/>
      <c r="T75" s="2"/>
      <c r="U75" s="275"/>
      <c r="V75" s="2"/>
      <c r="W75" s="96"/>
    </row>
    <row r="76" spans="2:23">
      <c r="B76" s="209"/>
      <c r="C76" s="209"/>
      <c r="D76" s="209"/>
      <c r="E76" s="250"/>
      <c r="F76" s="2"/>
      <c r="G76" s="2"/>
      <c r="H76" s="211"/>
      <c r="I76" s="211"/>
      <c r="J76" s="211"/>
      <c r="K76" s="211"/>
      <c r="L76" s="211"/>
      <c r="M76" s="211"/>
      <c r="N76" s="2"/>
      <c r="O76" s="260"/>
      <c r="P76" s="211"/>
      <c r="Q76" s="2"/>
      <c r="R76" s="260"/>
      <c r="S76" s="211"/>
      <c r="T76" s="2"/>
      <c r="U76" s="275"/>
      <c r="V76" s="2"/>
      <c r="W76" s="96"/>
    </row>
    <row r="77" spans="2:23">
      <c r="B77" s="209"/>
      <c r="C77" s="209"/>
      <c r="D77" s="209"/>
      <c r="E77" s="250"/>
      <c r="F77" s="2"/>
      <c r="G77" s="2"/>
      <c r="H77" s="211"/>
      <c r="I77" s="211"/>
      <c r="J77" s="211"/>
      <c r="K77" s="211"/>
      <c r="L77" s="211"/>
      <c r="M77" s="211"/>
      <c r="N77" s="2"/>
      <c r="O77" s="260"/>
      <c r="P77" s="211"/>
      <c r="Q77" s="2"/>
      <c r="R77" s="260"/>
      <c r="S77" s="211"/>
      <c r="T77" s="2"/>
      <c r="U77" s="275"/>
      <c r="V77" s="2"/>
      <c r="W77" s="96"/>
    </row>
    <row r="78" spans="2:23">
      <c r="B78" s="209"/>
      <c r="C78" s="209"/>
      <c r="D78" s="209"/>
      <c r="E78" s="250"/>
      <c r="F78" s="2"/>
      <c r="G78" s="2"/>
      <c r="H78" s="211"/>
      <c r="I78" s="211"/>
      <c r="J78" s="211"/>
      <c r="K78" s="211"/>
      <c r="L78" s="211"/>
      <c r="M78" s="211"/>
      <c r="N78" s="2"/>
      <c r="O78" s="260"/>
      <c r="P78" s="211"/>
      <c r="Q78" s="2"/>
      <c r="R78" s="260"/>
      <c r="S78" s="211"/>
      <c r="T78" s="2"/>
      <c r="U78" s="275"/>
      <c r="V78" s="2"/>
      <c r="W78" s="96"/>
    </row>
    <row r="79" spans="2:23">
      <c r="B79" s="209"/>
      <c r="C79" s="209"/>
      <c r="D79" s="209"/>
      <c r="E79" s="250"/>
      <c r="F79" s="2"/>
      <c r="G79" s="2"/>
      <c r="H79" s="211"/>
      <c r="I79" s="211"/>
      <c r="J79" s="211"/>
      <c r="K79" s="211"/>
      <c r="L79" s="211"/>
      <c r="M79" s="211"/>
      <c r="N79" s="2"/>
      <c r="O79" s="260"/>
      <c r="P79" s="211"/>
      <c r="Q79" s="2"/>
      <c r="R79" s="260"/>
      <c r="S79" s="211"/>
      <c r="T79" s="2"/>
      <c r="U79" s="275"/>
      <c r="V79" s="2"/>
      <c r="W79" s="96"/>
    </row>
    <row r="80" spans="2:23">
      <c r="B80" s="209"/>
      <c r="C80" s="209"/>
      <c r="D80" s="209"/>
      <c r="E80" s="250"/>
      <c r="F80" s="2"/>
      <c r="G80" s="2"/>
      <c r="H80" s="211"/>
      <c r="I80" s="211"/>
      <c r="J80" s="211"/>
      <c r="K80" s="211"/>
      <c r="L80" s="211"/>
      <c r="M80" s="211"/>
      <c r="N80" s="2"/>
      <c r="O80" s="260"/>
      <c r="P80" s="211"/>
      <c r="Q80" s="2"/>
      <c r="R80" s="260"/>
      <c r="S80" s="211"/>
      <c r="T80" s="2"/>
      <c r="U80" s="275"/>
      <c r="V80" s="2"/>
      <c r="W80" s="96"/>
    </row>
    <row r="81" spans="2:33">
      <c r="B81" s="209"/>
      <c r="C81" s="209"/>
      <c r="D81" s="209"/>
      <c r="E81" s="250"/>
      <c r="F81" s="2"/>
      <c r="G81" s="2"/>
      <c r="H81" s="211"/>
      <c r="I81" s="211"/>
      <c r="J81" s="211"/>
      <c r="K81" s="211"/>
      <c r="L81" s="211"/>
      <c r="M81" s="211"/>
      <c r="N81" s="2"/>
      <c r="O81" s="260"/>
      <c r="P81" s="211"/>
      <c r="Q81" s="2"/>
      <c r="R81" s="260"/>
      <c r="S81" s="211"/>
      <c r="T81" s="2"/>
      <c r="U81" s="275"/>
      <c r="V81" s="2"/>
      <c r="W81" s="96"/>
    </row>
    <row r="82" spans="2:33">
      <c r="B82" s="209"/>
      <c r="C82" s="209"/>
      <c r="D82" s="209"/>
      <c r="E82" s="250"/>
      <c r="F82" s="2"/>
      <c r="G82" s="2"/>
      <c r="H82" s="211"/>
      <c r="I82" s="211"/>
      <c r="J82" s="211"/>
      <c r="K82" s="211"/>
      <c r="L82" s="211"/>
      <c r="M82" s="211"/>
      <c r="N82" s="2"/>
      <c r="O82" s="260"/>
      <c r="P82" s="211"/>
      <c r="Q82" s="2"/>
      <c r="R82" s="260"/>
      <c r="S82" s="211"/>
      <c r="T82" s="2"/>
      <c r="U82" s="275"/>
      <c r="V82" s="2"/>
      <c r="W82" s="96"/>
    </row>
    <row r="83" spans="2:33">
      <c r="B83" s="209"/>
      <c r="C83" s="209"/>
      <c r="D83" s="209"/>
      <c r="E83" s="250"/>
      <c r="F83" s="2"/>
      <c r="G83" s="2"/>
      <c r="H83" s="211"/>
      <c r="I83" s="211"/>
      <c r="J83" s="211"/>
      <c r="K83" s="211"/>
      <c r="L83" s="211"/>
      <c r="M83" s="211"/>
      <c r="N83" s="2"/>
      <c r="O83" s="260"/>
      <c r="P83" s="211"/>
      <c r="Q83" s="2"/>
      <c r="R83" s="260"/>
      <c r="S83" s="211"/>
      <c r="T83" s="2"/>
      <c r="U83" s="275"/>
      <c r="V83" s="2"/>
      <c r="W83" s="96"/>
    </row>
    <row r="84" spans="2:33">
      <c r="B84" s="209"/>
      <c r="C84" s="209"/>
      <c r="D84" s="209"/>
      <c r="E84" s="250"/>
      <c r="F84" s="2"/>
      <c r="G84" s="2"/>
      <c r="H84" s="211"/>
      <c r="I84" s="211"/>
      <c r="J84" s="211"/>
      <c r="K84" s="211"/>
      <c r="L84" s="211"/>
      <c r="M84" s="211"/>
      <c r="N84" s="2"/>
      <c r="O84" s="260"/>
      <c r="P84" s="211"/>
      <c r="Q84" s="2"/>
      <c r="R84" s="260"/>
      <c r="S84" s="211"/>
      <c r="T84" s="2"/>
      <c r="U84" s="275"/>
      <c r="V84" s="2"/>
      <c r="W84" s="96"/>
      <c r="AE84" s="96"/>
      <c r="AF84" s="96"/>
      <c r="AG84" s="96"/>
    </row>
    <row r="85" spans="2:33">
      <c r="B85" s="209"/>
      <c r="C85" s="209"/>
      <c r="D85" s="209"/>
      <c r="E85" s="250"/>
      <c r="F85" s="2"/>
      <c r="G85" s="2"/>
      <c r="H85" s="211"/>
      <c r="I85" s="211"/>
      <c r="J85" s="211"/>
      <c r="K85" s="211"/>
      <c r="L85" s="211"/>
      <c r="M85" s="211"/>
      <c r="N85" s="2"/>
      <c r="O85" s="260"/>
      <c r="P85" s="211"/>
      <c r="Q85" s="2"/>
      <c r="R85" s="260"/>
      <c r="S85" s="211"/>
      <c r="T85" s="2"/>
      <c r="U85" s="275"/>
      <c r="V85" s="2"/>
      <c r="W85" s="96"/>
      <c r="AE85" s="96"/>
      <c r="AF85" s="96"/>
      <c r="AG85" s="96"/>
    </row>
    <row r="86" spans="2:33">
      <c r="B86" s="209"/>
      <c r="C86" s="209"/>
      <c r="D86" s="209"/>
      <c r="E86" s="250"/>
      <c r="F86" s="2"/>
      <c r="G86" s="2"/>
      <c r="H86" s="211"/>
      <c r="I86" s="211"/>
      <c r="J86" s="211"/>
      <c r="K86" s="211"/>
      <c r="L86" s="211"/>
      <c r="M86" s="211"/>
      <c r="N86" s="2"/>
      <c r="O86" s="260"/>
      <c r="P86" s="211"/>
      <c r="Q86" s="2"/>
      <c r="R86" s="260"/>
      <c r="S86" s="211"/>
      <c r="T86" s="2"/>
      <c r="U86" s="275"/>
      <c r="V86" s="2"/>
      <c r="W86" s="96"/>
      <c r="AE86" s="96"/>
      <c r="AF86" s="96"/>
      <c r="AG86" s="96"/>
    </row>
    <row r="87" spans="2:33">
      <c r="B87" s="209"/>
      <c r="C87" s="209"/>
      <c r="D87" s="209"/>
      <c r="E87" s="250"/>
      <c r="F87" s="2"/>
      <c r="G87" s="2"/>
      <c r="H87" s="211"/>
      <c r="I87" s="211"/>
      <c r="J87" s="211"/>
      <c r="K87" s="211"/>
      <c r="L87" s="211"/>
      <c r="M87" s="211"/>
      <c r="N87" s="2"/>
      <c r="O87" s="260"/>
      <c r="P87" s="211"/>
      <c r="Q87" s="2"/>
      <c r="R87" s="260"/>
      <c r="S87" s="211"/>
      <c r="T87" s="2"/>
      <c r="U87" s="275"/>
      <c r="V87" s="2"/>
      <c r="W87" s="96"/>
    </row>
    <row r="88" spans="2:33">
      <c r="B88" s="209"/>
      <c r="C88" s="209"/>
      <c r="D88" s="209"/>
      <c r="E88" s="250"/>
      <c r="F88" s="2"/>
      <c r="G88" s="2"/>
      <c r="H88" s="211"/>
      <c r="I88" s="211"/>
      <c r="J88" s="211"/>
      <c r="K88" s="211"/>
      <c r="L88" s="211"/>
      <c r="M88" s="211"/>
      <c r="N88" s="2"/>
      <c r="O88" s="260"/>
      <c r="P88" s="211"/>
      <c r="Q88" s="2"/>
      <c r="R88" s="260"/>
      <c r="S88" s="211"/>
      <c r="T88" s="2"/>
      <c r="U88" s="275"/>
      <c r="V88" s="2"/>
      <c r="W88" s="96"/>
    </row>
    <row r="89" spans="2:33">
      <c r="B89" s="209"/>
      <c r="C89" s="209"/>
      <c r="D89" s="209"/>
      <c r="E89" s="250"/>
      <c r="F89" s="2"/>
      <c r="G89" s="2"/>
      <c r="H89" s="211"/>
      <c r="I89" s="211"/>
      <c r="J89" s="211"/>
      <c r="K89" s="211"/>
      <c r="L89" s="211"/>
      <c r="M89" s="211"/>
      <c r="N89" s="2"/>
      <c r="O89" s="260"/>
      <c r="P89" s="211"/>
      <c r="Q89" s="2"/>
      <c r="R89" s="260"/>
      <c r="S89" s="211"/>
      <c r="T89" s="2"/>
      <c r="U89" s="275"/>
      <c r="V89" s="2"/>
      <c r="W89" s="96"/>
    </row>
    <row r="90" spans="2:33">
      <c r="B90" s="209"/>
      <c r="C90" s="209"/>
      <c r="D90" s="209"/>
      <c r="E90" s="250"/>
      <c r="F90" s="2"/>
      <c r="G90" s="2"/>
      <c r="H90" s="211"/>
      <c r="I90" s="211"/>
      <c r="J90" s="211"/>
      <c r="K90" s="211"/>
      <c r="L90" s="211"/>
      <c r="M90" s="211"/>
      <c r="N90" s="2"/>
      <c r="O90" s="260"/>
      <c r="P90" s="211"/>
      <c r="Q90" s="2"/>
      <c r="R90" s="260"/>
      <c r="S90" s="211"/>
      <c r="T90" s="2"/>
      <c r="U90" s="275"/>
      <c r="V90" s="2"/>
      <c r="W90" s="96"/>
    </row>
    <row r="91" spans="2:33">
      <c r="B91" s="209"/>
      <c r="C91" s="209"/>
      <c r="D91" s="209"/>
      <c r="E91" s="250"/>
      <c r="F91" s="2"/>
      <c r="G91" s="2"/>
      <c r="H91" s="211"/>
      <c r="I91" s="211"/>
      <c r="J91" s="211"/>
      <c r="K91" s="211"/>
      <c r="L91" s="211"/>
      <c r="M91" s="211"/>
      <c r="N91" s="2"/>
      <c r="O91" s="260"/>
      <c r="P91" s="211"/>
      <c r="Q91" s="2"/>
      <c r="R91" s="260"/>
      <c r="S91" s="211"/>
      <c r="T91" s="2"/>
      <c r="U91" s="275"/>
      <c r="V91" s="2"/>
      <c r="W91" s="96"/>
    </row>
    <row r="92" spans="2:33">
      <c r="B92" s="209"/>
      <c r="C92" s="209"/>
      <c r="D92" s="209"/>
      <c r="E92" s="250"/>
      <c r="F92" s="2"/>
      <c r="G92" s="2"/>
      <c r="H92" s="211"/>
      <c r="I92" s="211"/>
      <c r="J92" s="211"/>
      <c r="K92" s="211"/>
      <c r="L92" s="211"/>
      <c r="M92" s="211"/>
      <c r="N92" s="2"/>
      <c r="O92" s="260"/>
      <c r="P92" s="211"/>
      <c r="Q92" s="2"/>
      <c r="R92" s="260"/>
      <c r="S92" s="211"/>
      <c r="T92" s="2"/>
      <c r="U92" s="275"/>
      <c r="V92" s="2"/>
      <c r="W92" s="96"/>
    </row>
    <row r="93" spans="2:33">
      <c r="B93" s="209"/>
      <c r="C93" s="209"/>
      <c r="D93" s="209"/>
      <c r="E93" s="250"/>
      <c r="F93" s="2"/>
      <c r="G93" s="2"/>
      <c r="H93" s="211"/>
      <c r="I93" s="211"/>
      <c r="J93" s="211"/>
      <c r="K93" s="211"/>
      <c r="L93" s="211"/>
      <c r="M93" s="211"/>
      <c r="N93" s="2"/>
      <c r="O93" s="260"/>
      <c r="P93" s="211"/>
      <c r="Q93" s="2"/>
      <c r="R93" s="260"/>
      <c r="S93" s="211"/>
      <c r="T93" s="2"/>
      <c r="U93" s="275"/>
      <c r="V93" s="2"/>
      <c r="W93" s="96"/>
    </row>
    <row r="94" spans="2:33">
      <c r="B94" s="209"/>
      <c r="C94" s="209"/>
      <c r="D94" s="209"/>
      <c r="E94" s="250"/>
      <c r="F94" s="2"/>
      <c r="G94" s="2"/>
      <c r="H94" s="211"/>
      <c r="I94" s="211"/>
      <c r="J94" s="211"/>
      <c r="K94" s="211"/>
      <c r="L94" s="211"/>
      <c r="M94" s="211"/>
      <c r="N94" s="2"/>
      <c r="O94" s="260"/>
      <c r="P94" s="211"/>
      <c r="Q94" s="2"/>
      <c r="R94" s="260"/>
      <c r="S94" s="211"/>
      <c r="T94" s="2"/>
      <c r="U94" s="275"/>
      <c r="V94" s="2"/>
      <c r="W94" s="96"/>
    </row>
    <row r="95" spans="2:33">
      <c r="B95" s="209"/>
      <c r="C95" s="209"/>
      <c r="D95" s="209"/>
      <c r="E95" s="250"/>
      <c r="F95" s="2"/>
      <c r="G95" s="2"/>
      <c r="H95" s="211"/>
      <c r="I95" s="211"/>
      <c r="J95" s="211"/>
      <c r="K95" s="211"/>
      <c r="L95" s="211"/>
      <c r="M95" s="211"/>
      <c r="N95" s="2"/>
      <c r="O95" s="260"/>
      <c r="P95" s="211"/>
      <c r="Q95" s="2"/>
      <c r="R95" s="260"/>
      <c r="S95" s="211"/>
      <c r="T95" s="2"/>
      <c r="U95" s="275"/>
      <c r="V95" s="2"/>
      <c r="W95" s="96"/>
    </row>
    <row r="96" spans="2:33">
      <c r="B96" s="209"/>
      <c r="C96" s="209"/>
      <c r="D96" s="209"/>
      <c r="E96" s="250"/>
      <c r="F96" s="2"/>
      <c r="G96" s="2"/>
      <c r="H96" s="211"/>
      <c r="I96" s="211"/>
      <c r="J96" s="211"/>
      <c r="K96" s="211"/>
      <c r="L96" s="211"/>
      <c r="M96" s="211"/>
      <c r="N96" s="2"/>
      <c r="O96" s="260"/>
      <c r="P96" s="211"/>
      <c r="Q96" s="2"/>
      <c r="R96" s="260"/>
      <c r="S96" s="211"/>
      <c r="T96" s="2"/>
      <c r="U96" s="275"/>
      <c r="V96" s="2"/>
      <c r="W96" s="96"/>
    </row>
    <row r="97" spans="2:23">
      <c r="B97" s="209"/>
      <c r="C97" s="209"/>
      <c r="D97" s="209"/>
      <c r="E97" s="250"/>
      <c r="F97" s="2"/>
      <c r="G97" s="2"/>
      <c r="H97" s="211"/>
      <c r="I97" s="211"/>
      <c r="J97" s="211"/>
      <c r="K97" s="211"/>
      <c r="L97" s="211"/>
      <c r="M97" s="211"/>
      <c r="N97" s="2"/>
      <c r="O97" s="260"/>
      <c r="P97" s="211"/>
      <c r="Q97" s="2"/>
      <c r="R97" s="260"/>
      <c r="S97" s="211"/>
      <c r="T97" s="2"/>
      <c r="U97" s="275"/>
      <c r="V97" s="2"/>
      <c r="W97" s="96"/>
    </row>
    <row r="98" spans="2:23">
      <c r="B98" s="209"/>
      <c r="C98" s="209"/>
      <c r="D98" s="209"/>
      <c r="E98" s="250"/>
      <c r="F98" s="2"/>
      <c r="G98" s="2"/>
      <c r="H98" s="211"/>
      <c r="I98" s="211"/>
      <c r="J98" s="211"/>
      <c r="K98" s="211"/>
      <c r="L98" s="211"/>
      <c r="M98" s="211"/>
      <c r="N98" s="2"/>
      <c r="O98" s="260"/>
      <c r="P98" s="211"/>
      <c r="Q98" s="2"/>
      <c r="R98" s="260"/>
      <c r="S98" s="211"/>
      <c r="T98" s="2"/>
      <c r="U98" s="275"/>
      <c r="V98" s="2"/>
      <c r="W98" s="96"/>
    </row>
    <row r="99" spans="2:23">
      <c r="E99" s="250"/>
      <c r="F99" s="2"/>
      <c r="G99" s="2"/>
      <c r="H99" s="211"/>
      <c r="I99" s="211"/>
      <c r="J99" s="211"/>
      <c r="K99" s="211"/>
      <c r="L99" s="211"/>
      <c r="M99" s="211"/>
      <c r="N99" s="2"/>
      <c r="O99" s="260"/>
      <c r="P99" s="211"/>
      <c r="Q99" s="2"/>
      <c r="R99" s="260"/>
      <c r="S99" s="211"/>
      <c r="T99" s="2"/>
      <c r="U99" s="275"/>
      <c r="V99" s="2"/>
      <c r="W99" s="96"/>
    </row>
    <row r="100" spans="2:23">
      <c r="E100" s="250"/>
      <c r="F100" s="2"/>
      <c r="G100" s="2"/>
      <c r="H100" s="211"/>
      <c r="I100" s="211"/>
      <c r="J100" s="211"/>
      <c r="K100" s="211"/>
      <c r="L100" s="211"/>
      <c r="M100" s="211"/>
      <c r="N100" s="2"/>
      <c r="O100" s="260"/>
      <c r="P100" s="211"/>
      <c r="Q100" s="2"/>
      <c r="R100" s="260"/>
      <c r="S100" s="211"/>
      <c r="T100" s="2"/>
      <c r="U100" s="275"/>
      <c r="V100" s="2"/>
      <c r="W100" s="96"/>
    </row>
    <row r="101" spans="2:23">
      <c r="E101" s="250"/>
      <c r="F101" s="2"/>
      <c r="G101" s="2"/>
      <c r="H101" s="211"/>
      <c r="I101" s="211"/>
      <c r="J101" s="211"/>
      <c r="K101" s="211"/>
      <c r="L101" s="211"/>
      <c r="M101" s="211"/>
      <c r="N101" s="2"/>
      <c r="O101" s="260"/>
      <c r="P101" s="211"/>
      <c r="Q101" s="2"/>
      <c r="R101" s="260"/>
      <c r="S101" s="211"/>
      <c r="T101" s="2"/>
      <c r="U101" s="275"/>
      <c r="V101" s="2"/>
      <c r="W101" s="96"/>
    </row>
    <row r="102" spans="2:23">
      <c r="E102" s="250"/>
      <c r="F102" s="2"/>
      <c r="G102" s="2"/>
      <c r="H102" s="211"/>
      <c r="I102" s="211"/>
      <c r="J102" s="211"/>
      <c r="K102" s="211"/>
      <c r="L102" s="211"/>
      <c r="M102" s="211"/>
      <c r="N102" s="2"/>
      <c r="O102" s="260"/>
      <c r="P102" s="211"/>
      <c r="Q102" s="2"/>
      <c r="R102" s="260"/>
      <c r="S102" s="211"/>
      <c r="T102" s="2"/>
      <c r="U102" s="275"/>
      <c r="V102" s="2"/>
      <c r="W102" s="96"/>
    </row>
    <row r="103" spans="2:23">
      <c r="E103" s="250"/>
      <c r="F103" s="2"/>
      <c r="G103" s="2"/>
      <c r="H103" s="211"/>
      <c r="I103" s="211"/>
      <c r="J103" s="211"/>
      <c r="K103" s="211"/>
      <c r="L103" s="211"/>
      <c r="M103" s="211"/>
      <c r="N103" s="2"/>
      <c r="O103" s="260"/>
      <c r="P103" s="211"/>
      <c r="Q103" s="2"/>
      <c r="R103" s="260"/>
      <c r="S103" s="211"/>
      <c r="T103" s="2"/>
      <c r="U103" s="275"/>
      <c r="V103" s="2"/>
      <c r="W103" s="96"/>
    </row>
    <row r="104" spans="2:23">
      <c r="E104" s="250"/>
      <c r="F104" s="2"/>
      <c r="G104" s="2"/>
      <c r="H104" s="211"/>
      <c r="I104" s="211"/>
      <c r="J104" s="211"/>
      <c r="K104" s="211"/>
      <c r="L104" s="211"/>
      <c r="M104" s="211"/>
      <c r="N104" s="2"/>
      <c r="O104" s="260"/>
      <c r="P104" s="211"/>
      <c r="Q104" s="2"/>
      <c r="R104" s="260"/>
      <c r="S104" s="211"/>
      <c r="T104" s="2"/>
      <c r="U104" s="275"/>
      <c r="V104" s="2"/>
      <c r="W104" s="96"/>
    </row>
    <row r="105" spans="2:23">
      <c r="E105" s="250"/>
      <c r="F105" s="2"/>
      <c r="G105" s="2"/>
      <c r="H105" s="211"/>
      <c r="I105" s="211"/>
      <c r="J105" s="211"/>
      <c r="K105" s="211"/>
      <c r="L105" s="211"/>
      <c r="M105" s="211"/>
      <c r="N105" s="2"/>
      <c r="O105" s="260"/>
      <c r="P105" s="211"/>
      <c r="Q105" s="2"/>
      <c r="R105" s="260"/>
      <c r="S105" s="211"/>
      <c r="T105" s="2"/>
      <c r="U105" s="275"/>
      <c r="V105" s="2"/>
      <c r="W105" s="96"/>
    </row>
    <row r="106" spans="2:23">
      <c r="E106" s="250"/>
      <c r="F106" s="2"/>
      <c r="G106" s="2"/>
      <c r="H106" s="211"/>
      <c r="I106" s="211"/>
      <c r="J106" s="211"/>
      <c r="K106" s="211"/>
      <c r="L106" s="211"/>
      <c r="M106" s="211"/>
      <c r="N106" s="2"/>
      <c r="O106" s="260"/>
      <c r="P106" s="211"/>
      <c r="Q106" s="2"/>
      <c r="R106" s="260"/>
      <c r="S106" s="211"/>
      <c r="T106" s="2"/>
      <c r="U106" s="275"/>
      <c r="V106" s="2"/>
      <c r="W106" s="96"/>
    </row>
    <row r="107" spans="2:23">
      <c r="E107" s="250"/>
      <c r="F107" s="2"/>
      <c r="G107" s="2"/>
      <c r="H107" s="211"/>
      <c r="I107" s="211"/>
      <c r="J107" s="211"/>
      <c r="K107" s="211"/>
      <c r="L107" s="211"/>
      <c r="M107" s="211"/>
      <c r="N107" s="2"/>
      <c r="O107" s="260"/>
      <c r="P107" s="211"/>
      <c r="Q107" s="2"/>
      <c r="R107" s="260"/>
      <c r="S107" s="211"/>
      <c r="T107" s="2"/>
      <c r="U107" s="275"/>
      <c r="V107" s="2"/>
      <c r="W107" s="96"/>
    </row>
    <row r="108" spans="2:23">
      <c r="E108" s="250"/>
      <c r="F108" s="2"/>
      <c r="G108" s="2"/>
      <c r="H108" s="211"/>
      <c r="I108" s="211"/>
      <c r="J108" s="211"/>
      <c r="K108" s="211"/>
      <c r="L108" s="211"/>
      <c r="M108" s="211"/>
      <c r="N108" s="2"/>
      <c r="O108" s="260"/>
      <c r="P108" s="211"/>
      <c r="Q108" s="2"/>
      <c r="R108" s="260"/>
      <c r="S108" s="211"/>
      <c r="T108" s="2"/>
      <c r="U108" s="275"/>
      <c r="V108" s="2"/>
      <c r="W108" s="96"/>
    </row>
    <row r="109" spans="2:23">
      <c r="E109" s="250"/>
      <c r="F109" s="2"/>
      <c r="G109" s="2"/>
      <c r="H109" s="211"/>
      <c r="I109" s="211"/>
      <c r="J109" s="211"/>
      <c r="K109" s="211"/>
      <c r="L109" s="211"/>
      <c r="M109" s="211"/>
      <c r="N109" s="2"/>
      <c r="O109" s="260"/>
      <c r="P109" s="211"/>
      <c r="Q109" s="2"/>
      <c r="R109" s="260"/>
      <c r="S109" s="211"/>
      <c r="T109" s="2"/>
      <c r="U109" s="275"/>
      <c r="V109" s="2"/>
      <c r="W109" s="96"/>
    </row>
    <row r="110" spans="2:23">
      <c r="E110" s="250"/>
      <c r="F110" s="2"/>
      <c r="G110" s="2"/>
      <c r="H110" s="211"/>
      <c r="I110" s="211"/>
      <c r="J110" s="211"/>
      <c r="K110" s="211"/>
      <c r="L110" s="211"/>
      <c r="M110" s="211"/>
      <c r="N110" s="2"/>
      <c r="O110" s="260"/>
      <c r="P110" s="211"/>
      <c r="Q110" s="2"/>
      <c r="R110" s="260"/>
      <c r="S110" s="211"/>
      <c r="T110" s="2"/>
      <c r="U110" s="275"/>
      <c r="V110" s="2"/>
      <c r="W110" s="96"/>
    </row>
    <row r="111" spans="2:23">
      <c r="E111" s="250"/>
      <c r="F111" s="2"/>
      <c r="G111" s="2"/>
      <c r="H111" s="211"/>
      <c r="I111" s="211"/>
      <c r="J111" s="211"/>
      <c r="K111" s="211"/>
      <c r="L111" s="211"/>
      <c r="M111" s="211"/>
      <c r="N111" s="2"/>
      <c r="O111" s="260"/>
      <c r="P111" s="211"/>
      <c r="Q111" s="2"/>
      <c r="R111" s="260"/>
      <c r="S111" s="211"/>
      <c r="T111" s="2"/>
      <c r="U111" s="275"/>
      <c r="V111" s="2"/>
      <c r="W111" s="96"/>
    </row>
    <row r="112" spans="2:23">
      <c r="E112" s="250"/>
      <c r="F112" s="2"/>
      <c r="G112" s="2"/>
      <c r="H112" s="211"/>
      <c r="I112" s="211"/>
      <c r="J112" s="211"/>
      <c r="K112" s="211"/>
      <c r="L112" s="211"/>
      <c r="M112" s="211"/>
      <c r="N112" s="2"/>
      <c r="O112" s="260"/>
      <c r="P112" s="211"/>
      <c r="Q112" s="2"/>
      <c r="R112" s="260"/>
      <c r="S112" s="211"/>
      <c r="T112" s="2"/>
      <c r="U112" s="275"/>
      <c r="V112" s="2"/>
      <c r="W112" s="96"/>
    </row>
    <row r="113" spans="5:23">
      <c r="E113" s="250"/>
      <c r="F113" s="2"/>
      <c r="G113" s="2"/>
      <c r="H113" s="211"/>
      <c r="I113" s="211"/>
      <c r="J113" s="211"/>
      <c r="K113" s="211"/>
      <c r="L113" s="211"/>
      <c r="M113" s="211"/>
      <c r="N113" s="2"/>
      <c r="O113" s="260"/>
      <c r="P113" s="211"/>
      <c r="Q113" s="2"/>
      <c r="R113" s="260"/>
      <c r="S113" s="211"/>
      <c r="T113" s="2"/>
      <c r="U113" s="275"/>
      <c r="V113" s="2"/>
      <c r="W113" s="96"/>
    </row>
    <row r="114" spans="5:23">
      <c r="E114" s="250"/>
      <c r="F114" s="2"/>
      <c r="G114" s="2"/>
      <c r="H114" s="211"/>
      <c r="I114" s="211"/>
      <c r="J114" s="211"/>
      <c r="K114" s="211"/>
      <c r="L114" s="211"/>
      <c r="M114" s="211"/>
      <c r="N114" s="2"/>
      <c r="O114" s="260"/>
      <c r="P114" s="211"/>
      <c r="Q114" s="2"/>
      <c r="R114" s="260"/>
      <c r="S114" s="211"/>
      <c r="T114" s="2"/>
      <c r="U114" s="275"/>
      <c r="V114" s="2"/>
      <c r="W114" s="96"/>
    </row>
    <row r="115" spans="5:23">
      <c r="E115" s="250"/>
      <c r="F115" s="2"/>
      <c r="G115" s="2"/>
      <c r="H115" s="211"/>
      <c r="I115" s="211"/>
      <c r="J115" s="211"/>
      <c r="K115" s="211"/>
      <c r="L115" s="211"/>
      <c r="M115" s="211"/>
      <c r="N115" s="2"/>
      <c r="O115" s="260"/>
      <c r="P115" s="211"/>
      <c r="Q115" s="2"/>
      <c r="R115" s="260"/>
      <c r="S115" s="211"/>
      <c r="T115" s="2"/>
      <c r="U115" s="275"/>
      <c r="V115" s="2"/>
      <c r="W115" s="96"/>
    </row>
    <row r="116" spans="5:23">
      <c r="E116" s="250"/>
      <c r="F116" s="2"/>
      <c r="G116" s="2"/>
      <c r="H116" s="211"/>
      <c r="I116" s="211"/>
      <c r="J116" s="211"/>
      <c r="K116" s="211"/>
      <c r="L116" s="211"/>
      <c r="M116" s="211"/>
      <c r="N116" s="2"/>
      <c r="O116" s="260"/>
      <c r="P116" s="211"/>
      <c r="Q116" s="2"/>
      <c r="R116" s="260"/>
      <c r="S116" s="211"/>
      <c r="T116" s="2"/>
      <c r="U116" s="275"/>
      <c r="V116" s="2"/>
      <c r="W116" s="96"/>
    </row>
    <row r="117" spans="5:23">
      <c r="E117" s="250"/>
      <c r="F117" s="2"/>
      <c r="G117" s="2"/>
      <c r="H117" s="211"/>
      <c r="I117" s="211"/>
      <c r="J117" s="211"/>
      <c r="K117" s="211"/>
      <c r="L117" s="211"/>
      <c r="M117" s="211"/>
      <c r="N117" s="2"/>
      <c r="O117" s="260"/>
      <c r="P117" s="211"/>
      <c r="Q117" s="2"/>
      <c r="R117" s="260"/>
      <c r="S117" s="211"/>
      <c r="T117" s="2"/>
      <c r="U117" s="275"/>
      <c r="V117" s="2"/>
      <c r="W117" s="96"/>
    </row>
    <row r="118" spans="5:23">
      <c r="E118" s="250"/>
      <c r="F118" s="2"/>
      <c r="G118" s="2"/>
      <c r="H118" s="211"/>
      <c r="I118" s="211"/>
      <c r="J118" s="211"/>
      <c r="K118" s="211"/>
      <c r="L118" s="211"/>
      <c r="M118" s="211"/>
      <c r="N118" s="2"/>
      <c r="O118" s="260"/>
      <c r="P118" s="211"/>
      <c r="Q118" s="2"/>
      <c r="R118" s="260"/>
      <c r="S118" s="211"/>
      <c r="T118" s="2"/>
      <c r="U118" s="275"/>
      <c r="V118" s="2"/>
      <c r="W118" s="96"/>
    </row>
    <row r="119" spans="5:23">
      <c r="E119" s="288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</row>
  </sheetData>
  <autoFilter ref="B3:V55" xr:uid="{00000000-0009-0000-0000-000002000000}">
    <sortState xmlns:xlrd2="http://schemas.microsoft.com/office/spreadsheetml/2017/richdata2" ref="B3:V55">
      <sortCondition ref="V3:V54"/>
    </sortState>
  </autoFilter>
  <mergeCells count="5">
    <mergeCell ref="P1:Q1"/>
    <mergeCell ref="A3:A4"/>
    <mergeCell ref="B3:B4"/>
    <mergeCell ref="C3:C4"/>
    <mergeCell ref="D3:D4"/>
  </mergeCells>
  <phoneticPr fontId="48"/>
  <pageMargins left="0.297916666666667" right="0.196527777777778" top="0.55000000000000004" bottom="0.51180555555555596" header="0.196527777777778" footer="0.51180555555555596"/>
  <pageSetup paperSize="9" scale="59" fitToHeight="0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0"/>
  <sheetViews>
    <sheetView view="pageBreakPreview" zoomScaleNormal="100" zoomScaleSheetLayoutView="100" workbookViewId="0"/>
  </sheetViews>
  <sheetFormatPr defaultColWidth="9" defaultRowHeight="13.5"/>
  <cols>
    <col min="1" max="1" width="5.625" style="208" customWidth="1"/>
    <col min="2" max="3" width="13.75" style="1" customWidth="1"/>
    <col min="4" max="4" width="16.25" style="1" customWidth="1"/>
    <col min="5" max="5" width="9.125" style="1" customWidth="1"/>
    <col min="6" max="7" width="6.625" style="1" customWidth="1"/>
    <col min="8" max="8" width="3.25" style="1" customWidth="1"/>
    <col min="9" max="9" width="2.75" style="1" customWidth="1"/>
    <col min="10" max="10" width="3.375" style="1" customWidth="1"/>
    <col min="11" max="11" width="3.25" style="1" customWidth="1"/>
    <col min="12" max="12" width="4.125" style="1" customWidth="1"/>
    <col min="13" max="14" width="6.625" style="1" customWidth="1"/>
    <col min="15" max="15" width="9" style="1"/>
    <col min="16" max="17" width="6.625" style="1" customWidth="1"/>
    <col min="18" max="18" width="9" style="1"/>
    <col min="19" max="22" width="6.625" style="1" customWidth="1"/>
    <col min="24" max="24" width="6" customWidth="1"/>
    <col min="25" max="25" width="4" customWidth="1"/>
    <col min="26" max="26" width="3" customWidth="1"/>
    <col min="27" max="27" width="2.75" customWidth="1"/>
    <col min="28" max="28" width="4.125" customWidth="1"/>
    <col min="29" max="30" width="8.5" customWidth="1"/>
  </cols>
  <sheetData>
    <row r="1" spans="1:41" ht="18.75">
      <c r="A1" s="209"/>
      <c r="B1" s="210" t="s">
        <v>48</v>
      </c>
      <c r="C1" s="210"/>
      <c r="D1" s="210"/>
      <c r="E1" s="210"/>
      <c r="F1" s="211"/>
      <c r="G1" s="211"/>
      <c r="H1" s="211"/>
      <c r="I1" s="211"/>
      <c r="J1" s="211"/>
      <c r="K1" s="211"/>
      <c r="L1" s="211"/>
      <c r="M1" s="251" t="s">
        <v>168</v>
      </c>
      <c r="N1" s="252"/>
      <c r="O1" s="211"/>
      <c r="P1" s="510" t="s">
        <v>50</v>
      </c>
      <c r="Q1" s="510"/>
      <c r="R1" s="211">
        <f>COUNTA(A5:A60)</f>
        <v>35</v>
      </c>
      <c r="S1" s="211" t="s">
        <v>51</v>
      </c>
      <c r="T1" s="211"/>
      <c r="U1" s="211"/>
      <c r="V1" s="211"/>
      <c r="AE1" s="195" t="s">
        <v>2</v>
      </c>
      <c r="AF1" s="276"/>
      <c r="AG1" s="280">
        <f>COUNTA(H5:H60)</f>
        <v>50</v>
      </c>
      <c r="AH1" s="281" t="s">
        <v>3</v>
      </c>
    </row>
    <row r="2" spans="1:41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41" ht="18" customHeight="1">
      <c r="A3" s="522" t="s">
        <v>52</v>
      </c>
      <c r="B3" s="513" t="s">
        <v>5</v>
      </c>
      <c r="C3" s="513" t="s">
        <v>53</v>
      </c>
      <c r="D3" s="517" t="s">
        <v>6</v>
      </c>
      <c r="E3" s="519" t="s">
        <v>169</v>
      </c>
      <c r="F3" s="520"/>
      <c r="G3" s="521"/>
      <c r="H3" s="214" t="s">
        <v>170</v>
      </c>
      <c r="I3" s="253"/>
      <c r="J3" s="253"/>
      <c r="K3" s="253"/>
      <c r="L3" s="253"/>
      <c r="M3" s="253"/>
      <c r="N3" s="254"/>
      <c r="O3" s="255" t="s">
        <v>9</v>
      </c>
      <c r="P3" s="256"/>
      <c r="Q3" s="261"/>
      <c r="R3" s="255" t="s">
        <v>10</v>
      </c>
      <c r="S3" s="256"/>
      <c r="T3" s="262"/>
      <c r="U3" s="263" t="s">
        <v>11</v>
      </c>
      <c r="V3" s="264"/>
      <c r="W3" s="96"/>
    </row>
    <row r="4" spans="1:41" ht="18" customHeight="1">
      <c r="A4" s="523"/>
      <c r="B4" s="524"/>
      <c r="C4" s="524"/>
      <c r="D4" s="525"/>
      <c r="E4" s="215" t="s">
        <v>12</v>
      </c>
      <c r="F4" s="216" t="s">
        <v>13</v>
      </c>
      <c r="G4" s="217" t="s">
        <v>14</v>
      </c>
      <c r="H4" s="218" t="s">
        <v>12</v>
      </c>
      <c r="I4" s="218"/>
      <c r="J4" s="218"/>
      <c r="K4" s="218"/>
      <c r="L4" s="218"/>
      <c r="M4" s="216" t="s">
        <v>13</v>
      </c>
      <c r="N4" s="217" t="s">
        <v>14</v>
      </c>
      <c r="O4" s="242" t="s">
        <v>12</v>
      </c>
      <c r="P4" s="257" t="s">
        <v>13</v>
      </c>
      <c r="Q4" s="265" t="s">
        <v>14</v>
      </c>
      <c r="R4" s="242" t="s">
        <v>12</v>
      </c>
      <c r="S4" s="257" t="s">
        <v>13</v>
      </c>
      <c r="T4" s="266" t="s">
        <v>14</v>
      </c>
      <c r="U4" s="267" t="s">
        <v>13</v>
      </c>
      <c r="V4" s="266" t="s">
        <v>14</v>
      </c>
      <c r="W4" s="96"/>
      <c r="AE4" t="s">
        <v>171</v>
      </c>
    </row>
    <row r="5" spans="1:41" ht="18" customHeight="1">
      <c r="A5" s="219">
        <v>1</v>
      </c>
      <c r="B5" s="220" t="s">
        <v>172</v>
      </c>
      <c r="C5" s="221" t="s">
        <v>173</v>
      </c>
      <c r="D5" s="222" t="s">
        <v>117</v>
      </c>
      <c r="E5" s="223">
        <f>IF(A5="","",VLOOKUP(A5,'100ｍ入力'!AE$5:AI$80,5,FALSE))</f>
        <v>15.47</v>
      </c>
      <c r="F5" s="224">
        <f>IF(E5="",0,VLOOKUP(ROUNDUP(E5,1),女子得点表!$B$5:$C$84,2))</f>
        <v>560</v>
      </c>
      <c r="G5" s="225">
        <f t="shared" ref="G5" si="0">IF(E5="","DNS",RANK(E5,$E$5:$E$111,MAX($E$5:$E$111)))</f>
        <v>17</v>
      </c>
      <c r="H5" s="226">
        <f>IF($A5="","",VLOOKUP($A5,'1000m'!$AK$4:$AV$68,6,FALSE))</f>
        <v>4</v>
      </c>
      <c r="I5" s="226" t="s">
        <v>18</v>
      </c>
      <c r="J5" s="258">
        <f>IF($A5="","",VLOOKUP($A5,'1000m'!$AK$4:$AV$68,8,FALSE))</f>
        <v>8</v>
      </c>
      <c r="K5" s="226" t="s">
        <v>19</v>
      </c>
      <c r="L5" s="258">
        <f>IF($A5="","",VLOOKUP($A5,'1000m'!$AK$4:$AV$68,10,FALSE))</f>
        <v>34</v>
      </c>
      <c r="M5" s="224">
        <f>IF(H5="",0,VLOOKUP(AE5,女子得点表!$E$5:$F$206,2))</f>
        <v>445</v>
      </c>
      <c r="N5" s="224">
        <f>IF($A5="","",VLOOKUP($A5,'1000m'!$AK$4:$AV$68,12,FALSE))</f>
        <v>29</v>
      </c>
      <c r="O5" s="241">
        <f>IF(A5="","",幅跳び入力!BF4)</f>
        <v>3.43</v>
      </c>
      <c r="P5" s="224">
        <f>IF(O5="F",0,IF(O5&lt;2,0,IF(O5="",0,VLOOKUP(O5,女子得点表!$H$5:$I$205,2))))</f>
        <v>525</v>
      </c>
      <c r="Q5" s="268">
        <f t="shared" ref="Q5" si="1">IF(O5="F","",IF(O5="","DNS",RANK(O5,$O$5:$O$111,0)))</f>
        <v>11</v>
      </c>
      <c r="R5" s="241">
        <f>IF(A5="","",ﾎﾞｰﾙ投げ入力!AE6)</f>
        <v>28.08</v>
      </c>
      <c r="S5" s="224">
        <f>IF(R5="",0,VLOOKUP(R5,女子得点表!$K$5:$L$205,2))</f>
        <v>560</v>
      </c>
      <c r="T5" s="225">
        <f t="shared" ref="T5" si="2">IF(R5="","DNS",RANK(R5,$R$5:$R$111,0))</f>
        <v>5</v>
      </c>
      <c r="U5" s="269">
        <f t="shared" ref="U5" si="3">IF((F5+M5+P5+S5)=0,"",F5+M5+P5+S5)</f>
        <v>2090</v>
      </c>
      <c r="V5" s="270">
        <f t="shared" ref="V5" si="4">IF(A5="","",RANK(U5,$U$5:$U$118,0))</f>
        <v>11</v>
      </c>
      <c r="W5" s="96"/>
      <c r="AE5" s="277">
        <f>H5*60+J5+L5/100</f>
        <v>248.34</v>
      </c>
      <c r="AF5" s="278">
        <f>ROUNDUP(AE5,1)</f>
        <v>248.4</v>
      </c>
      <c r="AG5" s="282" t="str">
        <f>IF(AA5="","DNS",RANK(AF5,$AA$5:$AA13,MIN($AA$5:$AA$13)))</f>
        <v>DNS</v>
      </c>
      <c r="AN5" s="283"/>
      <c r="AO5" s="286"/>
    </row>
    <row r="6" spans="1:41" ht="18" customHeight="1">
      <c r="A6" s="227">
        <v>2</v>
      </c>
      <c r="B6" s="228" t="s">
        <v>174</v>
      </c>
      <c r="C6" s="229" t="s">
        <v>175</v>
      </c>
      <c r="D6" s="230" t="s">
        <v>117</v>
      </c>
      <c r="E6" s="223"/>
      <c r="F6" s="224"/>
      <c r="G6" s="225"/>
      <c r="H6" s="226"/>
      <c r="I6" s="226"/>
      <c r="J6" s="258"/>
      <c r="K6" s="226"/>
      <c r="L6" s="258"/>
      <c r="M6" s="224"/>
      <c r="N6" s="224"/>
      <c r="O6" s="241"/>
      <c r="P6" s="224"/>
      <c r="Q6" s="268"/>
      <c r="R6" s="241"/>
      <c r="S6" s="224"/>
      <c r="T6" s="225"/>
      <c r="U6" s="269"/>
      <c r="V6" s="270"/>
      <c r="W6" s="96"/>
      <c r="AE6" s="277">
        <f t="shared" ref="AE6:AE56" si="5">H6*60+J6+L6/100</f>
        <v>0</v>
      </c>
      <c r="AF6" s="278">
        <f t="shared" ref="AF6:AF56" si="6">ROUNDUP(AE6,1)</f>
        <v>0</v>
      </c>
      <c r="AG6" s="282" t="str">
        <f>IF(AA6="","DNS",RANK(AF6,$AA$5:$AA14,MIN($AA$5:$AA$13)))</f>
        <v>DNS</v>
      </c>
      <c r="AN6" s="283"/>
      <c r="AO6" s="286"/>
    </row>
    <row r="7" spans="1:41" ht="18" customHeight="1">
      <c r="A7" s="227">
        <v>3</v>
      </c>
      <c r="B7" s="228" t="s">
        <v>176</v>
      </c>
      <c r="C7" s="229" t="s">
        <v>177</v>
      </c>
      <c r="D7" s="230" t="s">
        <v>59</v>
      </c>
      <c r="E7" s="223">
        <f>IF(A7="","",VLOOKUP(A7,'100ｍ入力'!AE$5:AI$80,5,FALSE))</f>
        <v>15.26</v>
      </c>
      <c r="F7" s="224">
        <f>IF(E7="",0,VLOOKUP(ROUNDUP(E7,1),女子得点表!$B$5:$C$84,2))</f>
        <v>605</v>
      </c>
      <c r="G7" s="225">
        <f t="shared" ref="G7:G56" si="7">IF(E7="","DNS",RANK(E7,$E$5:$E$111,MAX($E$5:$E$111)))</f>
        <v>13</v>
      </c>
      <c r="H7" s="226">
        <f>IF($A7="","",VLOOKUP($A7,'1000m'!$AK$4:$AV$68,6,FALSE))</f>
        <v>3</v>
      </c>
      <c r="I7" s="226" t="s">
        <v>18</v>
      </c>
      <c r="J7" s="258">
        <f>IF($A7="","",VLOOKUP($A7,'1000m'!$AK$4:$AV$68,8,FALSE))</f>
        <v>31</v>
      </c>
      <c r="K7" s="226" t="s">
        <v>19</v>
      </c>
      <c r="L7" s="258">
        <f>IF($A7="","",VLOOKUP($A7,'1000m'!$AK$4:$AV$68,10,FALSE))</f>
        <v>9</v>
      </c>
      <c r="M7" s="224">
        <f>IF(H7="",0,VLOOKUP(AE7,女子得点表!$E$5:$F$206,2))</f>
        <v>685</v>
      </c>
      <c r="N7" s="224">
        <f>IF($A7="","",VLOOKUP($A7,'1000m'!$AK$4:$AV$68,12,FALSE))</f>
        <v>7</v>
      </c>
      <c r="O7" s="241">
        <v>2.84</v>
      </c>
      <c r="P7" s="224">
        <f>IF(O7="F",0,IF(O7&lt;2,0,IF(O7="",0,VLOOKUP(O7,女子得点表!$H$5:$I$205,2))))</f>
        <v>335</v>
      </c>
      <c r="Q7" s="268">
        <f t="shared" ref="Q7:Q56" si="8">IF(O7="F","",IF(O7="","DNS",RANK(O7,$O$5:$O$111,0)))</f>
        <v>27</v>
      </c>
      <c r="R7" s="241">
        <f>IF(A7="","",ﾎﾞｰﾙ投げ入力!AE8)</f>
        <v>22.69</v>
      </c>
      <c r="S7" s="224">
        <f>IF(R7="",0,VLOOKUP(R7,女子得点表!$K$5:$L$205,2))</f>
        <v>455</v>
      </c>
      <c r="T7" s="225">
        <f t="shared" ref="T7:T56" si="9">IF(R7="","DNS",RANK(R7,$R$5:$R$111,0))</f>
        <v>18</v>
      </c>
      <c r="U7" s="269">
        <f t="shared" ref="U7:U56" si="10">IF((F7+M7+P7+S7)=0,"",F7+M7+P7+S7)</f>
        <v>2080</v>
      </c>
      <c r="V7" s="270">
        <f t="shared" ref="V7:V56" si="11">IF(A7="","",RANK(U7,$U$5:$U$118,0))</f>
        <v>12</v>
      </c>
      <c r="W7" s="96"/>
      <c r="AE7" s="277">
        <f t="shared" si="5"/>
        <v>211.09</v>
      </c>
      <c r="AF7" s="278">
        <f t="shared" si="6"/>
        <v>211.1</v>
      </c>
      <c r="AG7" s="282" t="str">
        <f>IF(AA7="","DNS",RANK(AF7,$AA$5:$AA15,MIN($AA$5:$AA$13)))</f>
        <v>DNS</v>
      </c>
      <c r="AN7" s="283"/>
      <c r="AO7" s="286"/>
    </row>
    <row r="8" spans="1:41" ht="18" customHeight="1">
      <c r="A8" s="227">
        <v>4</v>
      </c>
      <c r="B8" s="228" t="s">
        <v>178</v>
      </c>
      <c r="C8" s="229" t="s">
        <v>179</v>
      </c>
      <c r="D8" s="230" t="s">
        <v>59</v>
      </c>
      <c r="E8" s="223">
        <f>IF(A8="","",VLOOKUP(A8,'100ｍ入力'!AE$5:AI$80,5,FALSE))</f>
        <v>17.07</v>
      </c>
      <c r="F8" s="224">
        <f>IF(E8="",0,VLOOKUP(ROUNDUP(E8,1),女子得点表!$B$5:$C$84,2))</f>
        <v>350</v>
      </c>
      <c r="G8" s="225">
        <f t="shared" si="7"/>
        <v>34</v>
      </c>
      <c r="H8" s="226">
        <f>IF($A8="","",VLOOKUP($A8,'1000m'!$AK$4:$AV$68,6,FALSE))</f>
        <v>3</v>
      </c>
      <c r="I8" s="226" t="s">
        <v>18</v>
      </c>
      <c r="J8" s="258">
        <f>IF($A8="","",VLOOKUP($A8,'1000m'!$AK$4:$AV$68,8,FALSE))</f>
        <v>43</v>
      </c>
      <c r="K8" s="226" t="s">
        <v>19</v>
      </c>
      <c r="L8" s="258">
        <f>IF($A8="","",VLOOKUP($A8,'1000m'!$AK$4:$AV$68,10,FALSE))</f>
        <v>92</v>
      </c>
      <c r="M8" s="224">
        <f>IF(H8="",0,VLOOKUP(AE8,女子得点表!$E$5:$F$206,2))</f>
        <v>595</v>
      </c>
      <c r="N8" s="224">
        <f>IF($A8="","",VLOOKUP($A8,'1000m'!$AK$4:$AV$68,12,FALSE))</f>
        <v>17</v>
      </c>
      <c r="O8" s="241">
        <f>IF(A8="","",幅跳び入力!BF7)</f>
        <v>2.48</v>
      </c>
      <c r="P8" s="224">
        <f>IF(O8="F",0,IF(O8&lt;2,0,IF(O8="",0,VLOOKUP(O8,女子得点表!$H$5:$I$205,2))))</f>
        <v>190</v>
      </c>
      <c r="Q8" s="268">
        <f t="shared" si="8"/>
        <v>34</v>
      </c>
      <c r="R8" s="241">
        <f>IF(A8="","",ﾎﾞｰﾙ投げ入力!AE9)</f>
        <v>17.690000000000001</v>
      </c>
      <c r="S8" s="224">
        <f>IF(R8="",0,VLOOKUP(R8,女子得点表!$K$5:$L$205,2))</f>
        <v>345</v>
      </c>
      <c r="T8" s="225">
        <f t="shared" si="9"/>
        <v>24</v>
      </c>
      <c r="U8" s="269">
        <f t="shared" si="10"/>
        <v>1480</v>
      </c>
      <c r="V8" s="270">
        <f t="shared" si="11"/>
        <v>32</v>
      </c>
      <c r="W8" s="96"/>
      <c r="AE8" s="277">
        <f t="shared" si="5"/>
        <v>223.92</v>
      </c>
      <c r="AF8" s="278">
        <f t="shared" si="6"/>
        <v>224</v>
      </c>
      <c r="AG8" s="282" t="str">
        <f>IF(AA8="","DNS",RANK(AF8,$AA$5:$AA16,MIN($AA$5:$AA$13)))</f>
        <v>DNS</v>
      </c>
      <c r="AN8" s="283"/>
      <c r="AO8" s="286"/>
    </row>
    <row r="9" spans="1:41" ht="18" customHeight="1">
      <c r="A9" s="227">
        <v>5</v>
      </c>
      <c r="B9" s="228" t="s">
        <v>180</v>
      </c>
      <c r="C9" s="229" t="s">
        <v>181</v>
      </c>
      <c r="D9" s="230" t="s">
        <v>59</v>
      </c>
      <c r="E9" s="223">
        <f>IF(A9="","",VLOOKUP(A9,'100ｍ入力'!AE$5:AI$80,5,FALSE))</f>
        <v>14.5</v>
      </c>
      <c r="F9" s="224">
        <f>IF(E9="",0,VLOOKUP(ROUNDUP(E9,1),女子得点表!$B$5:$C$84,2))</f>
        <v>710</v>
      </c>
      <c r="G9" s="225">
        <f t="shared" si="7"/>
        <v>6</v>
      </c>
      <c r="H9" s="226">
        <f>IF($A9="","",VLOOKUP($A9,'1000m'!$AK$4:$AV$68,6,FALSE))</f>
        <v>4</v>
      </c>
      <c r="I9" s="226" t="s">
        <v>18</v>
      </c>
      <c r="J9" s="258">
        <f>IF($A9="","",VLOOKUP($A9,'1000m'!$AK$4:$AV$68,8,FALSE))</f>
        <v>3</v>
      </c>
      <c r="K9" s="226" t="s">
        <v>19</v>
      </c>
      <c r="L9" s="258">
        <f>IF($A9="","",VLOOKUP($A9,'1000m'!$AK$4:$AV$68,10,FALSE))</f>
        <v>74</v>
      </c>
      <c r="M9" s="224">
        <f>IF(H9="",0,VLOOKUP(AE9,女子得点表!$E$5:$F$206,2))</f>
        <v>470</v>
      </c>
      <c r="N9" s="224">
        <f>IF($A9="","",VLOOKUP($A9,'1000m'!$AK$4:$AV$68,12,FALSE))</f>
        <v>25</v>
      </c>
      <c r="O9" s="241">
        <f>IF(A9="","",幅跳び入力!BF8)</f>
        <v>3.36</v>
      </c>
      <c r="P9" s="224">
        <f>IF(O9="F",0,IF(O9&lt;2,0,IF(O9="",0,VLOOKUP(O9,女子得点表!$H$5:$I$205,2))))</f>
        <v>505</v>
      </c>
      <c r="Q9" s="268">
        <f t="shared" si="8"/>
        <v>13</v>
      </c>
      <c r="R9" s="241">
        <f>IF(A9="","",ﾎﾞｰﾙ投げ入力!AE10)</f>
        <v>10.34</v>
      </c>
      <c r="S9" s="224">
        <f>IF(R9="",0,VLOOKUP(R9,女子得点表!$K$5:$L$205,2))</f>
        <v>150</v>
      </c>
      <c r="T9" s="225">
        <f t="shared" si="9"/>
        <v>34</v>
      </c>
      <c r="U9" s="269">
        <f t="shared" si="10"/>
        <v>1835</v>
      </c>
      <c r="V9" s="270">
        <f t="shared" si="11"/>
        <v>22</v>
      </c>
      <c r="W9" s="96"/>
      <c r="AE9" s="277">
        <f t="shared" si="5"/>
        <v>243.74</v>
      </c>
      <c r="AF9" s="278">
        <f t="shared" si="6"/>
        <v>243.79999999999998</v>
      </c>
      <c r="AG9" s="282" t="str">
        <f>IF(AA9="","DNS",RANK(AF9,$AA$5:$AA17,MIN($AA$5:$AA$13)))</f>
        <v>DNS</v>
      </c>
      <c r="AN9" s="283"/>
      <c r="AO9" s="286"/>
    </row>
    <row r="10" spans="1:41" ht="18" customHeight="1">
      <c r="A10" s="227">
        <v>6</v>
      </c>
      <c r="B10" s="228" t="s">
        <v>182</v>
      </c>
      <c r="C10" s="229" t="s">
        <v>183</v>
      </c>
      <c r="D10" s="230" t="s">
        <v>59</v>
      </c>
      <c r="E10" s="223">
        <f>IF(A10="","",VLOOKUP(A10,'100ｍ入力'!AE$5:AI$80,5,FALSE))</f>
        <v>15.83</v>
      </c>
      <c r="F10" s="224">
        <f>IF(E10="",0,VLOOKUP(ROUNDUP(E10,1),女子得点表!$B$5:$C$84,2))</f>
        <v>500</v>
      </c>
      <c r="G10" s="225">
        <f t="shared" si="7"/>
        <v>27</v>
      </c>
      <c r="H10" s="226">
        <f>IF($A10="","",VLOOKUP($A10,'1000m'!$AK$4:$AV$68,6,FALSE))</f>
        <v>3</v>
      </c>
      <c r="I10" s="226" t="s">
        <v>18</v>
      </c>
      <c r="J10" s="258">
        <f>IF($A10="","",VLOOKUP($A10,'1000m'!$AK$4:$AV$68,8,FALSE))</f>
        <v>24</v>
      </c>
      <c r="K10" s="226" t="s">
        <v>19</v>
      </c>
      <c r="L10" s="258">
        <f>IF($A10="","",VLOOKUP($A10,'1000m'!$AK$4:$AV$68,10,FALSE))</f>
        <v>39</v>
      </c>
      <c r="M10" s="224">
        <f>IF(H10="",0,VLOOKUP(AE10,女子得点表!$E$5:$F$206,2))</f>
        <v>740</v>
      </c>
      <c r="N10" s="224">
        <f>IF($A10="","",VLOOKUP($A10,'1000m'!$AK$4:$AV$68,12,FALSE))</f>
        <v>3</v>
      </c>
      <c r="O10" s="241">
        <f>IF(A10="","",幅跳び入力!BF9)</f>
        <v>2.92</v>
      </c>
      <c r="P10" s="224">
        <f>IF(O10="F",0,IF(O10&lt;2,0,IF(O10="",0,VLOOKUP(O10,女子得点表!$H$5:$I$205,2))))</f>
        <v>370</v>
      </c>
      <c r="Q10" s="268">
        <f t="shared" si="8"/>
        <v>24</v>
      </c>
      <c r="R10" s="241">
        <f>IF(A10="","",ﾎﾞｰﾙ投げ入力!AE11)</f>
        <v>18.940000000000001</v>
      </c>
      <c r="S10" s="224">
        <f>IF(R10="",0,VLOOKUP(R10,女子得点表!$K$5:$L$205,2))</f>
        <v>375</v>
      </c>
      <c r="T10" s="225">
        <f t="shared" si="9"/>
        <v>23</v>
      </c>
      <c r="U10" s="269">
        <f t="shared" si="10"/>
        <v>1985</v>
      </c>
      <c r="V10" s="270">
        <f t="shared" si="11"/>
        <v>17</v>
      </c>
      <c r="W10" s="96"/>
      <c r="AE10" s="277">
        <f t="shared" si="5"/>
        <v>204.39</v>
      </c>
      <c r="AF10" s="278">
        <f t="shared" si="6"/>
        <v>204.4</v>
      </c>
      <c r="AG10" s="282" t="str">
        <f>IF(AA10="","DNS",RANK(AF10,$AA$5:$AA18,MIN($AA$5:$AA$13)))</f>
        <v>DNS</v>
      </c>
      <c r="AN10" s="283"/>
      <c r="AO10" s="286"/>
    </row>
    <row r="11" spans="1:41" ht="18" customHeight="1">
      <c r="A11" s="227">
        <v>7</v>
      </c>
      <c r="B11" s="228" t="s">
        <v>184</v>
      </c>
      <c r="C11" s="229" t="s">
        <v>185</v>
      </c>
      <c r="D11" s="230" t="s">
        <v>59</v>
      </c>
      <c r="E11" s="223">
        <f>IF(A11="","",VLOOKUP(A11,'100ｍ入力'!AE$5:AI$80,5,FALSE))</f>
        <v>15.551</v>
      </c>
      <c r="F11" s="224">
        <f>IF(E11="",0,VLOOKUP(ROUNDUP(E11,1),女子得点表!$B$5:$C$84,2))</f>
        <v>545</v>
      </c>
      <c r="G11" s="225">
        <f t="shared" si="7"/>
        <v>19</v>
      </c>
      <c r="H11" s="226">
        <f>IF($A11="","",VLOOKUP($A11,'1000m'!$AK$4:$AV$68,6,FALSE))</f>
        <v>3</v>
      </c>
      <c r="I11" s="226" t="s">
        <v>18</v>
      </c>
      <c r="J11" s="258">
        <f>IF($A11="","",VLOOKUP($A11,'1000m'!$AK$4:$AV$68,8,FALSE))</f>
        <v>39</v>
      </c>
      <c r="K11" s="226" t="s">
        <v>19</v>
      </c>
      <c r="L11" s="258">
        <f>IF($A11="","",VLOOKUP($A11,'1000m'!$AK$4:$AV$68,10,FALSE))</f>
        <v>82</v>
      </c>
      <c r="M11" s="224">
        <f>IF(H11="",0,VLOOKUP(AE11,女子得点表!$E$5:$F$206,2))</f>
        <v>625</v>
      </c>
      <c r="N11" s="224">
        <f>IF($A11="","",VLOOKUP($A11,'1000m'!$AK$4:$AV$68,12,FALSE))</f>
        <v>12</v>
      </c>
      <c r="O11" s="241">
        <f>IF(A11="","",幅跳び入力!BF10)</f>
        <v>2.91</v>
      </c>
      <c r="P11" s="224">
        <f>IF(O11="F",0,IF(O11&lt;2,0,IF(O11="",0,VLOOKUP(O11,女子得点表!$H$5:$I$205,2))))</f>
        <v>365</v>
      </c>
      <c r="Q11" s="268">
        <f t="shared" si="8"/>
        <v>25</v>
      </c>
      <c r="R11" s="241">
        <f>IF(A11="","",ﾎﾞｰﾙ投げ入力!AE12)</f>
        <v>13.22</v>
      </c>
      <c r="S11" s="224">
        <f>IF(R11="",0,VLOOKUP(R11,女子得点表!$K$5:$L$205,2))</f>
        <v>235</v>
      </c>
      <c r="T11" s="225">
        <f t="shared" si="9"/>
        <v>30</v>
      </c>
      <c r="U11" s="269">
        <f t="shared" si="10"/>
        <v>1770</v>
      </c>
      <c r="V11" s="270">
        <f t="shared" si="11"/>
        <v>25</v>
      </c>
      <c r="W11" s="96"/>
      <c r="AE11" s="277">
        <f t="shared" si="5"/>
        <v>219.82</v>
      </c>
      <c r="AF11" s="278">
        <f t="shared" si="6"/>
        <v>219.9</v>
      </c>
      <c r="AG11" s="282" t="str">
        <f>IF(AA12="","DNS",RANK(AF11,$AA$5:$AA19,MIN($AA$5:$AA$13)))</f>
        <v>DNS</v>
      </c>
      <c r="AN11" s="283"/>
      <c r="AO11" s="286"/>
    </row>
    <row r="12" spans="1:41" s="207" customFormat="1" ht="18" customHeight="1">
      <c r="A12" s="227">
        <v>8</v>
      </c>
      <c r="B12" s="231" t="s">
        <v>186</v>
      </c>
      <c r="C12" s="232" t="s">
        <v>187</v>
      </c>
      <c r="D12" s="230" t="s">
        <v>64</v>
      </c>
      <c r="E12" s="223">
        <f>IF(A12="","",VLOOKUP(A12,'100ｍ入力'!AE$5:AI$80,5,FALSE))</f>
        <v>14.92</v>
      </c>
      <c r="F12" s="224">
        <f>IF(E12="",0,VLOOKUP(ROUNDUP(E12,1),女子得点表!$B$5:$C$84,2))</f>
        <v>635</v>
      </c>
      <c r="G12" s="225">
        <f t="shared" si="7"/>
        <v>9</v>
      </c>
      <c r="H12" s="226">
        <f>IF($A12="","",VLOOKUP($A12,'1000m'!$AK$4:$AV$68,6,FALSE))</f>
        <v>3</v>
      </c>
      <c r="I12" s="226" t="s">
        <v>18</v>
      </c>
      <c r="J12" s="258">
        <f>IF($A12="","",VLOOKUP($A12,'1000m'!$AK$4:$AV$68,8,FALSE))</f>
        <v>41</v>
      </c>
      <c r="K12" s="226" t="s">
        <v>19</v>
      </c>
      <c r="L12" s="258">
        <f>IF($A12="","",VLOOKUP($A12,'1000m'!$AK$4:$AV$68,10,FALSE))</f>
        <v>70</v>
      </c>
      <c r="M12" s="224">
        <f>IF(H12="",0,VLOOKUP(AE12,女子得点表!$E$5:$F$206,2))</f>
        <v>610</v>
      </c>
      <c r="N12" s="224">
        <f>IF($A12="","",VLOOKUP($A12,'1000m'!$AK$4:$AV$68,12,FALSE))</f>
        <v>13</v>
      </c>
      <c r="O12" s="241">
        <f>IF(A12="","",幅跳び入力!BF11)</f>
        <v>3.92</v>
      </c>
      <c r="P12" s="224">
        <f>IF(O12="F",0,IF(O12&lt;2,0,IF(O12="",0,VLOOKUP(O12,女子得点表!$H$5:$I$205,2))))</f>
        <v>675</v>
      </c>
      <c r="Q12" s="268">
        <f t="shared" si="8"/>
        <v>3</v>
      </c>
      <c r="R12" s="241">
        <f>IF(A12="","",ﾎﾞｰﾙ投げ入力!AE13)</f>
        <v>40.08</v>
      </c>
      <c r="S12" s="224">
        <f>IF(R12="",0,VLOOKUP(R12,女子得点表!$K$5:$L$205,2))</f>
        <v>770</v>
      </c>
      <c r="T12" s="225">
        <f t="shared" si="9"/>
        <v>1</v>
      </c>
      <c r="U12" s="269">
        <f t="shared" si="10"/>
        <v>2690</v>
      </c>
      <c r="V12" s="270">
        <f t="shared" si="11"/>
        <v>5</v>
      </c>
      <c r="W12" s="271"/>
      <c r="AE12" s="277">
        <f t="shared" si="5"/>
        <v>221.7</v>
      </c>
      <c r="AF12" s="278">
        <f t="shared" si="6"/>
        <v>221.7</v>
      </c>
      <c r="AG12" s="282" t="str">
        <f>IF(AA13="","DNS",RANK(AF12,$AA$5:$AA20,MIN($AA$5:$AA$13)))</f>
        <v>DNS</v>
      </c>
      <c r="AN12" s="284"/>
      <c r="AO12" s="287"/>
    </row>
    <row r="13" spans="1:41" ht="18" customHeight="1">
      <c r="A13" s="227">
        <v>9</v>
      </c>
      <c r="B13" s="228" t="s">
        <v>188</v>
      </c>
      <c r="C13" s="229" t="s">
        <v>189</v>
      </c>
      <c r="D13" s="230" t="s">
        <v>64</v>
      </c>
      <c r="E13" s="223">
        <f>IF(A13="","",VLOOKUP(A13,'100ｍ入力'!AE$5:AI$80,5,FALSE))</f>
        <v>15.24</v>
      </c>
      <c r="F13" s="224">
        <f>IF(E13="",0,VLOOKUP(ROUNDUP(E13,1),女子得点表!$B$5:$C$84,2))</f>
        <v>605</v>
      </c>
      <c r="G13" s="225">
        <f t="shared" si="7"/>
        <v>11</v>
      </c>
      <c r="H13" s="226">
        <f>IF($A13="","",VLOOKUP($A13,'1000m'!$AK$4:$AV$68,6,FALSE))</f>
        <v>3</v>
      </c>
      <c r="I13" s="226" t="s">
        <v>18</v>
      </c>
      <c r="J13" s="258">
        <f>IF($A13="","",VLOOKUP($A13,'1000m'!$AK$4:$AV$68,8,FALSE))</f>
        <v>37</v>
      </c>
      <c r="K13" s="226" t="s">
        <v>19</v>
      </c>
      <c r="L13" s="258">
        <f>IF($A13="","",VLOOKUP($A13,'1000m'!$AK$4:$AV$68,10,FALSE))</f>
        <v>33</v>
      </c>
      <c r="M13" s="224">
        <f>IF(H13="",0,VLOOKUP(AE13,女子得点表!$E$5:$F$206,2))</f>
        <v>640</v>
      </c>
      <c r="N13" s="224">
        <f>IF($A13="","",VLOOKUP($A13,'1000m'!$AK$4:$AV$68,12,FALSE))</f>
        <v>11</v>
      </c>
      <c r="O13" s="241">
        <f>IF(A13="","",幅跳び入力!BF12)</f>
        <v>3.92</v>
      </c>
      <c r="P13" s="224">
        <f>IF(O13="F",0,IF(O13&lt;2,0,IF(O13="",0,VLOOKUP(O13,女子得点表!$H$5:$I$205,2))))</f>
        <v>675</v>
      </c>
      <c r="Q13" s="268">
        <f t="shared" si="8"/>
        <v>3</v>
      </c>
      <c r="R13" s="241">
        <f>IF(A13="","",ﾎﾞｰﾙ投げ入力!AE14)</f>
        <v>26.35</v>
      </c>
      <c r="S13" s="224">
        <f>IF(R13="",0,VLOOKUP(R13,女子得点表!$K$5:$L$205,2))</f>
        <v>530</v>
      </c>
      <c r="T13" s="225">
        <f t="shared" si="9"/>
        <v>7</v>
      </c>
      <c r="U13" s="269">
        <f t="shared" si="10"/>
        <v>2450</v>
      </c>
      <c r="V13" s="270">
        <f t="shared" si="11"/>
        <v>7</v>
      </c>
      <c r="W13" s="96"/>
      <c r="AE13" s="277">
        <f t="shared" si="5"/>
        <v>217.33</v>
      </c>
      <c r="AF13" s="278">
        <f t="shared" si="6"/>
        <v>217.4</v>
      </c>
      <c r="AG13" s="282" t="str">
        <f>IF(AA14="","DNS",RANK(AF13,$AA$5:$AA21,MIN($AA$5:$AA$13)))</f>
        <v>DNS</v>
      </c>
      <c r="AN13" s="283"/>
      <c r="AO13" s="286"/>
    </row>
    <row r="14" spans="1:41" ht="18" customHeight="1">
      <c r="A14" s="227">
        <v>10</v>
      </c>
      <c r="B14" s="228" t="s">
        <v>190</v>
      </c>
      <c r="C14" s="229" t="s">
        <v>191</v>
      </c>
      <c r="D14" s="230" t="s">
        <v>64</v>
      </c>
      <c r="E14" s="223">
        <f>IF(A14="","",VLOOKUP(A14,'100ｍ入力'!AE$5:AI$80,5,FALSE))</f>
        <v>16.78</v>
      </c>
      <c r="F14" s="224">
        <f>IF(E14="",0,VLOOKUP(ROUNDUP(E14,1),女子得点表!$B$5:$C$84,2))</f>
        <v>380</v>
      </c>
      <c r="G14" s="225">
        <f t="shared" ref="G14" si="12">IF(E14="","DNS",RANK(E14,$E$5:$E$111,MAX($E$5:$E$111)))</f>
        <v>32</v>
      </c>
      <c r="H14" s="226">
        <f>IF($A14="","",VLOOKUP($A14,'1000m'!$AK$4:$AV$68,6,FALSE))</f>
        <v>3</v>
      </c>
      <c r="I14" s="226" t="s">
        <v>18</v>
      </c>
      <c r="J14" s="258">
        <f>IF($A14="","",VLOOKUP($A14,'1000m'!$AK$4:$AV$68,8,FALSE))</f>
        <v>35</v>
      </c>
      <c r="K14" s="226" t="s">
        <v>19</v>
      </c>
      <c r="L14" s="258">
        <f>IF($A14="","",VLOOKUP($A14,'1000m'!$AK$4:$AV$68,10,FALSE))</f>
        <v>89</v>
      </c>
      <c r="M14" s="224">
        <f>IF(H14="",0,VLOOKUP(AE14,女子得点表!$E$5:$F$206,2))</f>
        <v>650</v>
      </c>
      <c r="N14" s="224">
        <f>IF($A14="","",VLOOKUP($A14,'1000m'!$AK$4:$AV$68,12,FALSE))</f>
        <v>9</v>
      </c>
      <c r="O14" s="241">
        <f>IF(A14="","",幅跳び入力!BF13)</f>
        <v>3.3</v>
      </c>
      <c r="P14" s="224">
        <f>IF(O14="F",0,IF(O14&lt;2,0,IF(O14="",0,VLOOKUP(O14,女子得点表!$H$5:$I$205,2))))</f>
        <v>490</v>
      </c>
      <c r="Q14" s="268">
        <f t="shared" ref="Q14" si="13">IF(O14="F","",IF(O14="","DNS",RANK(O14,$O$5:$O$111,0)))</f>
        <v>15</v>
      </c>
      <c r="R14" s="241">
        <f>IF(A14="","",ﾎﾞｰﾙ投げ入力!AE15)</f>
        <v>23.57</v>
      </c>
      <c r="S14" s="224">
        <f>IF(R14="",0,VLOOKUP(R14,女子得点表!$K$5:$L$205,2))</f>
        <v>475</v>
      </c>
      <c r="T14" s="225">
        <f t="shared" ref="T14" si="14">IF(R14="","DNS",RANK(R14,$R$5:$R$111,0))</f>
        <v>15</v>
      </c>
      <c r="U14" s="269">
        <f t="shared" ref="U14" si="15">IF((F14+M14+P14+S14)=0,"",F14+M14+P14+S14)</f>
        <v>1995</v>
      </c>
      <c r="V14" s="270">
        <f t="shared" ref="V14" si="16">IF(A14="","",RANK(U14,$U$5:$U$118,0))</f>
        <v>16</v>
      </c>
      <c r="W14" s="96"/>
      <c r="AE14" s="277">
        <f t="shared" si="5"/>
        <v>215.89</v>
      </c>
      <c r="AF14" s="278">
        <f t="shared" si="6"/>
        <v>215.9</v>
      </c>
      <c r="AG14" s="282" t="str">
        <f>IF(AA15="","DNS",RANK(AF14,$AA$5:$AA22,MIN($AA$5:$AA$13)))</f>
        <v>DNS</v>
      </c>
      <c r="AN14" s="283"/>
      <c r="AO14" s="286"/>
    </row>
    <row r="15" spans="1:41" ht="18" customHeight="1">
      <c r="A15" s="227">
        <v>11</v>
      </c>
      <c r="B15" s="228" t="s">
        <v>192</v>
      </c>
      <c r="C15" s="229" t="s">
        <v>193</v>
      </c>
      <c r="D15" s="230" t="s">
        <v>64</v>
      </c>
      <c r="E15" s="223">
        <f>IF(A15="","",VLOOKUP(A15,'100ｍ入力'!AE$5:AI$80,5,FALSE))</f>
        <v>15.05</v>
      </c>
      <c r="F15" s="224">
        <f>IF(E15="",0,VLOOKUP(ROUNDUP(E15,1),女子得点表!$B$5:$C$84,2))</f>
        <v>620</v>
      </c>
      <c r="G15" s="225">
        <f t="shared" si="7"/>
        <v>10</v>
      </c>
      <c r="H15" s="226">
        <f>IF($A15="","",VLOOKUP($A15,'1000m'!$AK$4:$AV$68,6,FALSE))</f>
        <v>3</v>
      </c>
      <c r="I15" s="226" t="s">
        <v>18</v>
      </c>
      <c r="J15" s="258">
        <f>IF($A15="","",VLOOKUP($A15,'1000m'!$AK$4:$AV$68,8,FALSE))</f>
        <v>47</v>
      </c>
      <c r="K15" s="226" t="s">
        <v>19</v>
      </c>
      <c r="L15" s="258">
        <f>IF($A15="","",VLOOKUP($A15,'1000m'!$AK$4:$AV$68,10,FALSE))</f>
        <v>25</v>
      </c>
      <c r="M15" s="224">
        <f>IF(H15="",0,VLOOKUP(AE15,女子得点表!$E$5:$F$206,2))</f>
        <v>575</v>
      </c>
      <c r="N15" s="224">
        <f>IF($A15="","",VLOOKUP($A15,'1000m'!$AK$4:$AV$68,12,FALSE))</f>
        <v>19</v>
      </c>
      <c r="O15" s="241">
        <f>IF(A15="","",幅跳び入力!BF14)</f>
        <v>3.22</v>
      </c>
      <c r="P15" s="224">
        <f>IF(O15="F",0,IF(O15&lt;2,0,IF(O15="",0,VLOOKUP(O15,女子得点表!$H$5:$I$205,2))))</f>
        <v>465</v>
      </c>
      <c r="Q15" s="268">
        <f t="shared" si="8"/>
        <v>16</v>
      </c>
      <c r="R15" s="241">
        <f>IF(A15="","",ﾎﾞｰﾙ投げ入力!AE16)</f>
        <v>20.93</v>
      </c>
      <c r="S15" s="224">
        <f>IF(R15="",0,VLOOKUP(R15,女子得点表!$K$5:$L$205,2))</f>
        <v>420</v>
      </c>
      <c r="T15" s="225">
        <f t="shared" si="9"/>
        <v>20</v>
      </c>
      <c r="U15" s="269">
        <f t="shared" si="10"/>
        <v>2080</v>
      </c>
      <c r="V15" s="270">
        <f t="shared" si="11"/>
        <v>12</v>
      </c>
      <c r="W15" s="96"/>
      <c r="AE15" s="277">
        <f t="shared" si="5"/>
        <v>227.25</v>
      </c>
      <c r="AF15" s="278">
        <f t="shared" si="6"/>
        <v>227.29999999999998</v>
      </c>
      <c r="AG15" s="282" t="str">
        <f>IF(AA16="","DNS",RANK(AF15,$AA$5:$AA23,MIN($AA$5:$AA$13)))</f>
        <v>DNS</v>
      </c>
      <c r="AN15" s="283"/>
      <c r="AO15" s="286"/>
    </row>
    <row r="16" spans="1:41" ht="18" customHeight="1">
      <c r="A16" s="227">
        <v>12</v>
      </c>
      <c r="B16" s="228" t="s">
        <v>194</v>
      </c>
      <c r="C16" s="229" t="s">
        <v>195</v>
      </c>
      <c r="D16" s="230" t="s">
        <v>64</v>
      </c>
      <c r="E16" s="223">
        <f>IF(A16="","",VLOOKUP(A16,'100ｍ入力'!AE$5:AI$80,5,FALSE))</f>
        <v>15.27</v>
      </c>
      <c r="F16" s="224">
        <f>IF(E16="",0,VLOOKUP(ROUNDUP(E16,1),女子得点表!$B$5:$C$84,2))</f>
        <v>605</v>
      </c>
      <c r="G16" s="225">
        <f t="shared" si="7"/>
        <v>14</v>
      </c>
      <c r="H16" s="226"/>
      <c r="I16" s="226"/>
      <c r="J16" s="258"/>
      <c r="K16" s="226"/>
      <c r="L16" s="258"/>
      <c r="M16" s="224"/>
      <c r="N16" s="224"/>
      <c r="O16" s="241">
        <f>IF(A16="","",幅跳び入力!BF15)</f>
        <v>3.69</v>
      </c>
      <c r="P16" s="224">
        <f>IF(O16="F",0,IF(O16&lt;2,0,IF(O16="",0,VLOOKUP(O16,女子得点表!$H$5:$I$205,2))))</f>
        <v>605</v>
      </c>
      <c r="Q16" s="268">
        <f t="shared" si="8"/>
        <v>8</v>
      </c>
      <c r="R16" s="241">
        <f>IF(A16="","",ﾎﾞｰﾙ投げ入力!AE17)</f>
        <v>23.57</v>
      </c>
      <c r="S16" s="224">
        <f>IF(R16="",0,VLOOKUP(R16,女子得点表!$K$5:$L$205,2))</f>
        <v>475</v>
      </c>
      <c r="T16" s="225">
        <f t="shared" si="9"/>
        <v>15</v>
      </c>
      <c r="U16" s="269">
        <f t="shared" si="10"/>
        <v>1685</v>
      </c>
      <c r="V16" s="270">
        <f t="shared" si="11"/>
        <v>29</v>
      </c>
      <c r="W16" s="96"/>
      <c r="AE16" s="277">
        <f t="shared" si="5"/>
        <v>0</v>
      </c>
      <c r="AF16" s="278">
        <f t="shared" si="6"/>
        <v>0</v>
      </c>
      <c r="AG16" s="282" t="str">
        <f>IF(AA17="","DNS",RANK(AF16,$AA$5:$AA24,MIN($AA$5:$AA$13)))</f>
        <v>DNS</v>
      </c>
      <c r="AN16" s="283"/>
      <c r="AO16" s="286"/>
    </row>
    <row r="17" spans="1:41" ht="18" customHeight="1">
      <c r="A17" s="227">
        <v>13</v>
      </c>
      <c r="B17" s="228" t="s">
        <v>196</v>
      </c>
      <c r="C17" s="229" t="s">
        <v>197</v>
      </c>
      <c r="D17" s="230" t="s">
        <v>67</v>
      </c>
      <c r="E17" s="223">
        <f>IF(A17="","",VLOOKUP(A17,'100ｍ入力'!AE$5:AI$80,5,FALSE))</f>
        <v>15.42</v>
      </c>
      <c r="F17" s="224">
        <f>IF(E17="",0,VLOOKUP(ROUNDUP(E17,1),女子得点表!$B$5:$C$84,2))</f>
        <v>560</v>
      </c>
      <c r="G17" s="225">
        <f t="shared" si="7"/>
        <v>16</v>
      </c>
      <c r="H17" s="226">
        <f>IF($A17="","",VLOOKUP($A17,'1000m'!$AK$4:$AV$68,6,FALSE))</f>
        <v>3</v>
      </c>
      <c r="I17" s="226" t="s">
        <v>18</v>
      </c>
      <c r="J17" s="258">
        <f>IF($A17="","",VLOOKUP($A17,'1000m'!$AK$4:$AV$68,8,FALSE))</f>
        <v>33</v>
      </c>
      <c r="K17" s="226" t="s">
        <v>19</v>
      </c>
      <c r="L17" s="258">
        <f>IF($A17="","",VLOOKUP($A17,'1000m'!$AK$4:$AV$68,10,FALSE))</f>
        <v>41</v>
      </c>
      <c r="M17" s="224">
        <f>IF(H17="",0,VLOOKUP(AE17,女子得点表!$E$5:$F$206,2))</f>
        <v>665</v>
      </c>
      <c r="N17" s="224">
        <f>IF($A17="","",VLOOKUP($A17,'1000m'!$AK$4:$AV$68,12,FALSE))</f>
        <v>8</v>
      </c>
      <c r="O17" s="241">
        <f>IF(A17="","",幅跳び入力!BF16)</f>
        <v>2.81</v>
      </c>
      <c r="P17" s="224">
        <f>IF(O17="F",0,IF(O17&lt;2,0,IF(O17="",0,VLOOKUP(O17,女子得点表!$H$5:$I$205,2))))</f>
        <v>325</v>
      </c>
      <c r="Q17" s="268">
        <f t="shared" si="8"/>
        <v>29</v>
      </c>
      <c r="R17" s="241">
        <f>IF(A17="","",ﾎﾞｰﾙ投げ入力!AE18)</f>
        <v>11.67</v>
      </c>
      <c r="S17" s="224">
        <f>IF(R17="",0,VLOOKUP(R17,女子得点表!$K$5:$L$205,2))</f>
        <v>190</v>
      </c>
      <c r="T17" s="225">
        <f t="shared" si="9"/>
        <v>32</v>
      </c>
      <c r="U17" s="269">
        <f t="shared" si="10"/>
        <v>1740</v>
      </c>
      <c r="V17" s="270">
        <f t="shared" si="11"/>
        <v>27</v>
      </c>
      <c r="W17" s="96"/>
      <c r="AE17" s="277">
        <f t="shared" si="5"/>
        <v>213.41</v>
      </c>
      <c r="AF17" s="278">
        <f t="shared" si="6"/>
        <v>213.5</v>
      </c>
      <c r="AG17" s="282" t="str">
        <f>IF(AA18="","DNS",RANK(AF17,$AA$5:$AA25,MIN($AA$5:$AA$13)))</f>
        <v>DNS</v>
      </c>
      <c r="AN17" s="283"/>
      <c r="AO17" s="286"/>
    </row>
    <row r="18" spans="1:41" ht="18" customHeight="1">
      <c r="A18" s="227">
        <v>14</v>
      </c>
      <c r="B18" s="231" t="s">
        <v>198</v>
      </c>
      <c r="C18" s="232" t="s">
        <v>199</v>
      </c>
      <c r="D18" s="230" t="s">
        <v>67</v>
      </c>
      <c r="E18" s="223">
        <f>IF(A18="","",VLOOKUP(A18,'100ｍ入力'!AE$5:AI$80,5,FALSE))</f>
        <v>14.39</v>
      </c>
      <c r="F18" s="224">
        <f>IF(E18="",0,VLOOKUP(ROUNDUP(E18,1),女子得点表!$B$5:$C$84,2))</f>
        <v>725</v>
      </c>
      <c r="G18" s="225">
        <f t="shared" si="7"/>
        <v>5</v>
      </c>
      <c r="H18" s="226">
        <f>IF($A18="","",VLOOKUP($A18,'1000m'!$AK$4:$AV$68,6,FALSE))</f>
        <v>4</v>
      </c>
      <c r="I18" s="226" t="s">
        <v>18</v>
      </c>
      <c r="J18" s="258">
        <f>IF($A18="","",VLOOKUP($A18,'1000m'!$AK$4:$AV$68,8,FALSE))</f>
        <v>4</v>
      </c>
      <c r="K18" s="226" t="s">
        <v>19</v>
      </c>
      <c r="L18" s="258">
        <f>IF($A18="","",VLOOKUP($A18,'1000m'!$AK$4:$AV$68,10,FALSE))</f>
        <v>97</v>
      </c>
      <c r="M18" s="224">
        <f>IF(H18="",0,VLOOKUP(AE18,女子得点表!$E$5:$F$206,2))</f>
        <v>465</v>
      </c>
      <c r="N18" s="224">
        <f>IF($A18="","",VLOOKUP($A18,'1000m'!$AK$4:$AV$68,12,FALSE))</f>
        <v>27</v>
      </c>
      <c r="O18" s="241">
        <f>IF(A18="","",幅跳び入力!BF17)</f>
        <v>3.19</v>
      </c>
      <c r="P18" s="224">
        <f>IF(O18="F",0,IF(O18&lt;2,0,IF(O18="",0,VLOOKUP(O18,女子得点表!$H$5:$I$205,2))))</f>
        <v>455</v>
      </c>
      <c r="Q18" s="268">
        <f t="shared" si="8"/>
        <v>17</v>
      </c>
      <c r="R18" s="241">
        <f>IF(A18="","",ﾎﾞｰﾙ投げ入力!AE19)</f>
        <v>31.48</v>
      </c>
      <c r="S18" s="224">
        <f>IF(R18="",0,VLOOKUP(R18,女子得点表!$K$5:$L$205,2))</f>
        <v>625</v>
      </c>
      <c r="T18" s="225">
        <f t="shared" si="9"/>
        <v>4</v>
      </c>
      <c r="U18" s="269">
        <f t="shared" si="10"/>
        <v>2270</v>
      </c>
      <c r="V18" s="270">
        <f t="shared" si="11"/>
        <v>8</v>
      </c>
      <c r="W18" s="96"/>
      <c r="AE18" s="277">
        <f t="shared" si="5"/>
        <v>244.97</v>
      </c>
      <c r="AF18" s="278">
        <f t="shared" si="6"/>
        <v>245</v>
      </c>
      <c r="AG18" s="282" t="str">
        <f>IF(AA19="","DNS",RANK(AF18,$AA$5:$AA26,MIN($AA$5:$AA$13)))</f>
        <v>DNS</v>
      </c>
      <c r="AN18" s="283"/>
      <c r="AO18" s="286"/>
    </row>
    <row r="19" spans="1:41" ht="18" customHeight="1">
      <c r="A19" s="227">
        <v>15</v>
      </c>
      <c r="B19" s="228" t="s">
        <v>200</v>
      </c>
      <c r="C19" s="229" t="s">
        <v>201</v>
      </c>
      <c r="D19" s="230" t="s">
        <v>72</v>
      </c>
      <c r="E19" s="223">
        <f>IF(A19="","",VLOOKUP(A19,'100ｍ入力'!AE$5:AI$80,5,FALSE))</f>
        <v>15.57</v>
      </c>
      <c r="F19" s="224">
        <f>IF(E19="",0,VLOOKUP(ROUNDUP(E19,1),女子得点表!$B$5:$C$84,2))</f>
        <v>545</v>
      </c>
      <c r="G19" s="225">
        <f t="shared" si="7"/>
        <v>21</v>
      </c>
      <c r="H19" s="226">
        <f>IF($A19="","",VLOOKUP($A19,'1000m'!$AK$4:$AV$68,6,FALSE))</f>
        <v>3</v>
      </c>
      <c r="I19" s="226" t="s">
        <v>18</v>
      </c>
      <c r="J19" s="258">
        <f>IF($A19="","",VLOOKUP($A19,'1000m'!$AK$4:$AV$68,8,FALSE))</f>
        <v>36</v>
      </c>
      <c r="K19" s="226" t="s">
        <v>19</v>
      </c>
      <c r="L19" s="258">
        <f>IF($A19="","",VLOOKUP($A19,'1000m'!$AK$4:$AV$68,10,FALSE))</f>
        <v>22</v>
      </c>
      <c r="M19" s="224">
        <f>IF(H19="",0,VLOOKUP(AE19,女子得点表!$E$5:$F$206,2))</f>
        <v>650</v>
      </c>
      <c r="N19" s="224">
        <f>IF($A19="","",VLOOKUP($A19,'1000m'!$AK$4:$AV$68,12,FALSE))</f>
        <v>10</v>
      </c>
      <c r="O19" s="241">
        <f>IF(A19="","",幅跳び入力!BF18)</f>
        <v>3.14</v>
      </c>
      <c r="P19" s="224">
        <f>IF(O19="F",0,IF(O19&lt;2,0,IF(O19="",0,VLOOKUP(O19,女子得点表!$H$5:$I$205,2))))</f>
        <v>440</v>
      </c>
      <c r="Q19" s="268">
        <f t="shared" si="8"/>
        <v>18</v>
      </c>
      <c r="R19" s="241">
        <f>IF(A19="","",ﾎﾞｰﾙ投げ入力!AE20)</f>
        <v>23.45</v>
      </c>
      <c r="S19" s="224">
        <f>IF(R19="",0,VLOOKUP(R19,女子得点表!$K$5:$L$205,2))</f>
        <v>470</v>
      </c>
      <c r="T19" s="225">
        <f t="shared" si="9"/>
        <v>17</v>
      </c>
      <c r="U19" s="269">
        <f t="shared" si="10"/>
        <v>2105</v>
      </c>
      <c r="V19" s="270">
        <f t="shared" si="11"/>
        <v>10</v>
      </c>
      <c r="W19" s="96"/>
      <c r="AE19" s="277">
        <f t="shared" si="5"/>
        <v>216.22</v>
      </c>
      <c r="AF19" s="278">
        <f t="shared" si="6"/>
        <v>216.29999999999998</v>
      </c>
      <c r="AG19" s="282" t="str">
        <f>IF(AA20="","DNS",RANK(AF19,$AA$5:$AA27,MIN($AA$5:$AA$13)))</f>
        <v>DNS</v>
      </c>
      <c r="AN19" s="283"/>
      <c r="AO19" s="286"/>
    </row>
    <row r="20" spans="1:41" ht="18" customHeight="1">
      <c r="A20" s="227">
        <v>16</v>
      </c>
      <c r="B20" s="228" t="s">
        <v>202</v>
      </c>
      <c r="C20" s="229" t="s">
        <v>203</v>
      </c>
      <c r="D20" s="230" t="s">
        <v>72</v>
      </c>
      <c r="E20" s="223">
        <f>IF(A20="","",VLOOKUP(A20,'100ｍ入力'!AE$5:AI$80,5,FALSE))</f>
        <v>14.78</v>
      </c>
      <c r="F20" s="224">
        <f>IF(E20="",0,VLOOKUP(ROUNDUP(E20,1),女子得点表!$B$5:$C$84,2))</f>
        <v>680</v>
      </c>
      <c r="G20" s="225">
        <f t="shared" si="7"/>
        <v>7</v>
      </c>
      <c r="H20" s="226">
        <f>IF($A20="","",VLOOKUP($A20,'1000m'!$AK$4:$AV$68,6,FALSE))</f>
        <v>3</v>
      </c>
      <c r="I20" s="226" t="s">
        <v>18</v>
      </c>
      <c r="J20" s="258">
        <f>IF($A20="","",VLOOKUP($A20,'1000m'!$AK$4:$AV$68,8,FALSE))</f>
        <v>51</v>
      </c>
      <c r="K20" s="226" t="s">
        <v>19</v>
      </c>
      <c r="L20" s="258">
        <f>IF($A20="","",VLOOKUP($A20,'1000m'!$AK$4:$AV$68,10,FALSE))</f>
        <v>84</v>
      </c>
      <c r="M20" s="224">
        <f>IF(H20="",0,VLOOKUP(AE20,女子得点表!$E$5:$F$206,2))</f>
        <v>545</v>
      </c>
      <c r="N20" s="224">
        <f>IF($A20="","",VLOOKUP($A20,'1000m'!$AK$4:$AV$68,12,FALSE))</f>
        <v>20</v>
      </c>
      <c r="O20" s="241">
        <f>IF(A20="","",幅跳び入力!BF19)</f>
        <v>2.77</v>
      </c>
      <c r="P20" s="224">
        <f>IF(O20="F",0,IF(O20&lt;2,0,IF(O20="",0,VLOOKUP(O20,女子得点表!$H$5:$I$205,2))))</f>
        <v>310</v>
      </c>
      <c r="Q20" s="268">
        <f t="shared" si="8"/>
        <v>30</v>
      </c>
      <c r="R20" s="241">
        <f>IF(A20="","",ﾎﾞｰﾙ投げ入力!AE21)</f>
        <v>17.3</v>
      </c>
      <c r="S20" s="224">
        <f>IF(R20="",0,VLOOKUP(R20,女子得点表!$K$5:$L$205,2))</f>
        <v>335</v>
      </c>
      <c r="T20" s="225">
        <f t="shared" si="9"/>
        <v>25</v>
      </c>
      <c r="U20" s="269">
        <f t="shared" si="10"/>
        <v>1870</v>
      </c>
      <c r="V20" s="270">
        <f t="shared" si="11"/>
        <v>20</v>
      </c>
      <c r="W20" s="96"/>
      <c r="AE20" s="277">
        <f t="shared" si="5"/>
        <v>231.84</v>
      </c>
      <c r="AF20" s="278">
        <f t="shared" si="6"/>
        <v>231.9</v>
      </c>
      <c r="AG20" s="282" t="str">
        <f>IF(AA21="","DNS",RANK(AF20,$AA$5:$AA28,MIN($AA$5:$AA$13)))</f>
        <v>DNS</v>
      </c>
      <c r="AN20" s="283"/>
      <c r="AO20" s="286"/>
    </row>
    <row r="21" spans="1:41" s="207" customFormat="1" ht="18" customHeight="1">
      <c r="A21" s="227">
        <v>17</v>
      </c>
      <c r="B21" s="228" t="s">
        <v>204</v>
      </c>
      <c r="C21" s="229" t="s">
        <v>205</v>
      </c>
      <c r="D21" s="230" t="s">
        <v>72</v>
      </c>
      <c r="E21" s="223">
        <f>IF(A21="","",VLOOKUP(A21,'100ｍ入力'!AE$5:AI$80,5,FALSE))</f>
        <v>13.51</v>
      </c>
      <c r="F21" s="224">
        <f>IF(E21="",0,VLOOKUP(ROUNDUP(E21,1),女子得点表!$B$5:$C$84,2))</f>
        <v>860</v>
      </c>
      <c r="G21" s="225">
        <f t="shared" si="7"/>
        <v>2</v>
      </c>
      <c r="H21" s="226">
        <f>IF($A21="","",VLOOKUP($A21,'1000m'!$AK$4:$AV$68,6,FALSE))</f>
        <v>3</v>
      </c>
      <c r="I21" s="226" t="s">
        <v>18</v>
      </c>
      <c r="J21" s="258">
        <f>IF($A21="","",VLOOKUP($A21,'1000m'!$AK$4:$AV$68,8,FALSE))</f>
        <v>29</v>
      </c>
      <c r="K21" s="226" t="s">
        <v>19</v>
      </c>
      <c r="L21" s="258">
        <f>IF($A21="","",VLOOKUP($A21,'1000m'!$AK$4:$AV$68,10,FALSE))</f>
        <v>71</v>
      </c>
      <c r="M21" s="224">
        <f>IF(H21="",0,VLOOKUP(AE21,女子得点表!$E$5:$F$206,2))</f>
        <v>695</v>
      </c>
      <c r="N21" s="224">
        <f>IF($A21="","",VLOOKUP($A21,'1000m'!$AK$4:$AV$68,12,FALSE))</f>
        <v>4</v>
      </c>
      <c r="O21" s="241">
        <f>IF(A21="","",幅跳び入力!BF20)</f>
        <v>4.66</v>
      </c>
      <c r="P21" s="224">
        <f>IF(O21="F",0,IF(O21&lt;2,0,IF(O21="",0,VLOOKUP(O21,女子得点表!$H$5:$I$205,2))))</f>
        <v>895</v>
      </c>
      <c r="Q21" s="268">
        <f t="shared" si="8"/>
        <v>1</v>
      </c>
      <c r="R21" s="241">
        <f>IF(A21="","",ﾎﾞｰﾙ投げ入力!AE22)</f>
        <v>24.54</v>
      </c>
      <c r="S21" s="224">
        <f>IF(R21="",0,VLOOKUP(R21,女子得点表!$K$5:$L$205,2))</f>
        <v>495</v>
      </c>
      <c r="T21" s="225">
        <f t="shared" si="9"/>
        <v>12</v>
      </c>
      <c r="U21" s="269">
        <f t="shared" si="10"/>
        <v>2945</v>
      </c>
      <c r="V21" s="270">
        <f t="shared" si="11"/>
        <v>2</v>
      </c>
      <c r="W21" s="361" t="s">
        <v>144</v>
      </c>
      <c r="AE21" s="277">
        <f t="shared" si="5"/>
        <v>209.71</v>
      </c>
      <c r="AF21" s="278">
        <f t="shared" si="6"/>
        <v>209.79999999999998</v>
      </c>
      <c r="AG21" s="282" t="str">
        <f>IF(AA22="","DNS",RANK(AF21,$AA$5:$AA29,MIN($AA$5:$AA$13)))</f>
        <v>DNS</v>
      </c>
      <c r="AN21" s="284"/>
      <c r="AO21" s="287"/>
    </row>
    <row r="22" spans="1:41" s="207" customFormat="1" ht="18" customHeight="1">
      <c r="A22" s="227">
        <v>18</v>
      </c>
      <c r="B22" s="228" t="s">
        <v>206</v>
      </c>
      <c r="C22" s="229" t="s">
        <v>207</v>
      </c>
      <c r="D22" s="230" t="s">
        <v>72</v>
      </c>
      <c r="E22" s="223">
        <f>IF(A22="","",VLOOKUP(A22,'100ｍ入力'!AE$5:AI$80,5,FALSE))</f>
        <v>15.79</v>
      </c>
      <c r="F22" s="224">
        <f>IF(E22="",0,VLOOKUP(ROUNDUP(E22,1),女子得点表!$B$5:$C$84,2))</f>
        <v>530</v>
      </c>
      <c r="G22" s="225">
        <f t="shared" si="7"/>
        <v>24</v>
      </c>
      <c r="H22" s="226">
        <f>IF($A22="","",VLOOKUP($A22,'1000m'!$AK$4:$AV$68,6,FALSE))</f>
        <v>3</v>
      </c>
      <c r="I22" s="226" t="s">
        <v>18</v>
      </c>
      <c r="J22" s="258">
        <f>IF($A22="","",VLOOKUP($A22,'1000m'!$AK$4:$AV$68,8,FALSE))</f>
        <v>43</v>
      </c>
      <c r="K22" s="226" t="s">
        <v>19</v>
      </c>
      <c r="L22" s="258">
        <f>IF($A22="","",VLOOKUP($A22,'1000m'!$AK$4:$AV$68,10,FALSE))</f>
        <v>44</v>
      </c>
      <c r="M22" s="224">
        <f>IF(H22="",0,VLOOKUP(AE22,女子得点表!$E$5:$F$206,2))</f>
        <v>600</v>
      </c>
      <c r="N22" s="224">
        <f>IF($A22="","",VLOOKUP($A22,'1000m'!$AK$4:$AV$68,12,FALSE))</f>
        <v>16</v>
      </c>
      <c r="O22" s="241">
        <f>IF(A22="","",幅跳び入力!BF21)</f>
        <v>3.32</v>
      </c>
      <c r="P22" s="224">
        <f>IF(O22="F",0,IF(O22&lt;2,0,IF(O22="",0,VLOOKUP(O22,女子得点表!$H$5:$I$205,2))))</f>
        <v>495</v>
      </c>
      <c r="Q22" s="268">
        <f t="shared" si="8"/>
        <v>14</v>
      </c>
      <c r="R22" s="241">
        <f>IF(A22="","",ﾎﾞｰﾙ投げ入力!AE23)</f>
        <v>25.8</v>
      </c>
      <c r="S22" s="224">
        <f>IF(R22="",0,VLOOKUP(R22,女子得点表!$K$5:$L$205,2))</f>
        <v>520</v>
      </c>
      <c r="T22" s="225">
        <f t="shared" si="9"/>
        <v>9</v>
      </c>
      <c r="U22" s="269">
        <f t="shared" si="10"/>
        <v>2145</v>
      </c>
      <c r="V22" s="270">
        <f t="shared" si="11"/>
        <v>9</v>
      </c>
      <c r="W22" s="271"/>
      <c r="AE22" s="277">
        <f t="shared" si="5"/>
        <v>223.44</v>
      </c>
      <c r="AF22" s="278">
        <f t="shared" si="6"/>
        <v>223.5</v>
      </c>
      <c r="AG22" s="282" t="str">
        <f>IF(AA23="","DNS",RANK(AF22,$AA$5:$AA30,MIN($AA$5:$AA$13)))</f>
        <v>DNS</v>
      </c>
      <c r="AN22" s="284"/>
      <c r="AO22" s="287"/>
    </row>
    <row r="23" spans="1:41" ht="18" customHeight="1">
      <c r="A23" s="227">
        <v>19</v>
      </c>
      <c r="B23" s="228" t="s">
        <v>208</v>
      </c>
      <c r="C23" s="229" t="s">
        <v>209</v>
      </c>
      <c r="D23" s="230" t="s">
        <v>81</v>
      </c>
      <c r="E23" s="223">
        <f>IF(A23="","",VLOOKUP(A23,'100ｍ入力'!AE$5:AI$80,5,FALSE))</f>
        <v>16.489999999999998</v>
      </c>
      <c r="F23" s="224">
        <f>IF(E23="",0,VLOOKUP(ROUNDUP(E23,1),女子得点表!$B$5:$C$84,2))</f>
        <v>410</v>
      </c>
      <c r="G23" s="225">
        <f t="shared" si="7"/>
        <v>30</v>
      </c>
      <c r="H23" s="226">
        <f>IF($A23="","",VLOOKUP($A23,'1000m'!$AK$4:$AV$68,6,FALSE))</f>
        <v>3</v>
      </c>
      <c r="I23" s="226" t="s">
        <v>18</v>
      </c>
      <c r="J23" s="258">
        <f>IF($A23="","",VLOOKUP($A23,'1000m'!$AK$4:$AV$68,8,FALSE))</f>
        <v>31</v>
      </c>
      <c r="K23" s="226" t="s">
        <v>19</v>
      </c>
      <c r="L23" s="258">
        <f>IF($A23="","",VLOOKUP($A23,'1000m'!$AK$4:$AV$68,10,FALSE))</f>
        <v>0</v>
      </c>
      <c r="M23" s="224">
        <f>IF(H23="",0,VLOOKUP(AE23,女子得点表!$E$5:$F$206,2))</f>
        <v>685</v>
      </c>
      <c r="N23" s="224">
        <f>IF($A23="","",VLOOKUP($A23,'1000m'!$AK$4:$AV$68,12,FALSE))</f>
        <v>6</v>
      </c>
      <c r="O23" s="241">
        <f>IF(A23="","",幅跳び入力!BF22)</f>
        <v>3.09</v>
      </c>
      <c r="P23" s="224">
        <f>IF(O23="F",0,IF(O23&lt;2,0,IF(O23="",0,VLOOKUP(O23,女子得点表!$H$5:$I$205,2))))</f>
        <v>425</v>
      </c>
      <c r="Q23" s="268">
        <f t="shared" si="8"/>
        <v>19</v>
      </c>
      <c r="R23" s="241">
        <f>IF(A23="","",ﾎﾞｰﾙ投げ入力!AE24)</f>
        <v>19.309999999999999</v>
      </c>
      <c r="S23" s="224">
        <f>IF(R23="",0,VLOOKUP(R23,女子得点表!$K$5:$L$205,2))</f>
        <v>385</v>
      </c>
      <c r="T23" s="225">
        <f t="shared" si="9"/>
        <v>21</v>
      </c>
      <c r="U23" s="269">
        <f t="shared" si="10"/>
        <v>1905</v>
      </c>
      <c r="V23" s="270">
        <f t="shared" si="11"/>
        <v>19</v>
      </c>
      <c r="W23" s="96"/>
      <c r="AE23" s="277">
        <f t="shared" si="5"/>
        <v>211</v>
      </c>
      <c r="AF23" s="278">
        <f t="shared" si="6"/>
        <v>211</v>
      </c>
      <c r="AG23" s="282" t="str">
        <f>IF(AA24="","DNS",RANK(AF23,$AA$5:$AA31,MIN($AA$5:$AA$13)))</f>
        <v>DNS</v>
      </c>
      <c r="AN23" s="283"/>
      <c r="AO23" s="286"/>
    </row>
    <row r="24" spans="1:41" ht="18" customHeight="1">
      <c r="A24" s="227">
        <v>20</v>
      </c>
      <c r="B24" s="231" t="s">
        <v>210</v>
      </c>
      <c r="C24" s="232" t="s">
        <v>211</v>
      </c>
      <c r="D24" s="230" t="s">
        <v>86</v>
      </c>
      <c r="E24" s="223">
        <f>IF(A24="","",VLOOKUP(A24,'100ｍ入力'!AE$5:AI$80,5,FALSE))</f>
        <v>16.399999999999999</v>
      </c>
      <c r="F24" s="224">
        <f>IF(E24="",0,VLOOKUP(ROUNDUP(E24,1),女子得点表!$B$5:$C$84,2))</f>
        <v>425</v>
      </c>
      <c r="G24" s="225">
        <f t="shared" ref="G24:G43" si="17">IF(E24="","DNS",RANK(E24,$E$5:$E$111,MAX($E$5:$E$111)))</f>
        <v>29</v>
      </c>
      <c r="H24" s="226">
        <f>IF($A24="","",VLOOKUP($A24,'1000m'!$AK$4:$AV$68,6,FALSE))</f>
        <v>3</v>
      </c>
      <c r="I24" s="226" t="s">
        <v>18</v>
      </c>
      <c r="J24" s="258">
        <f>IF($A24="","",VLOOKUP($A24,'1000m'!$AK$4:$AV$68,8,FALSE))</f>
        <v>54</v>
      </c>
      <c r="K24" s="226" t="s">
        <v>19</v>
      </c>
      <c r="L24" s="258">
        <f>IF($A24="","",VLOOKUP($A24,'1000m'!$AK$4:$AV$68,10,FALSE))</f>
        <v>90</v>
      </c>
      <c r="M24" s="224">
        <f>IF(H24="",0,VLOOKUP(AE24,女子得点表!$E$5:$F$206,2))</f>
        <v>525</v>
      </c>
      <c r="N24" s="224">
        <f>IF($A24="","",VLOOKUP($A24,'1000m'!$AK$4:$AV$68,12,FALSE))</f>
        <v>22</v>
      </c>
      <c r="O24" s="241">
        <f>IF(A24="","",幅跳び入力!BF23)</f>
        <v>3.7</v>
      </c>
      <c r="P24" s="224">
        <f>IF(O24="F",0,IF(O24&lt;2,0,IF(O24="",0,VLOOKUP(O24,女子得点表!$H$5:$I$205,2))))</f>
        <v>610</v>
      </c>
      <c r="Q24" s="268">
        <f t="shared" ref="Q24:Q43" si="18">IF(O24="F","",IF(O24="","DNS",RANK(O24,$O$5:$O$111,0)))</f>
        <v>7</v>
      </c>
      <c r="R24" s="241">
        <f>IF(A24="","",ﾎﾞｰﾙ投げ入力!AE25)</f>
        <v>25.31</v>
      </c>
      <c r="S24" s="224">
        <f>IF(R24="",0,VLOOKUP(R24,女子得点表!$K$5:$L$205,2))</f>
        <v>510</v>
      </c>
      <c r="T24" s="225">
        <f t="shared" ref="T24:T43" si="19">IF(R24="","DNS",RANK(R24,$R$5:$R$111,0))</f>
        <v>11</v>
      </c>
      <c r="U24" s="269">
        <f t="shared" ref="U24:U43" si="20">IF((F24+M24+P24+S24)=0,"",F24+M24+P24+S24)</f>
        <v>2070</v>
      </c>
      <c r="V24" s="270">
        <f t="shared" ref="V24:V43" si="21">IF(A24="","",RANK(U24,$U$5:$U$118,0))</f>
        <v>14</v>
      </c>
      <c r="W24" s="96"/>
      <c r="AE24" s="277">
        <f t="shared" si="5"/>
        <v>234.9</v>
      </c>
      <c r="AF24" s="278">
        <f t="shared" si="6"/>
        <v>234.9</v>
      </c>
      <c r="AG24" s="282" t="str">
        <f>IF(AA25="","DNS",RANK(AF24,$AA$5:$AA32,MIN($AA$5:$AA$13)))</f>
        <v>DNS</v>
      </c>
      <c r="AN24" s="283"/>
      <c r="AO24" s="286"/>
    </row>
    <row r="25" spans="1:41" s="207" customFormat="1" ht="18" customHeight="1">
      <c r="A25" s="227">
        <v>21</v>
      </c>
      <c r="B25" s="231" t="s">
        <v>212</v>
      </c>
      <c r="C25" s="232" t="s">
        <v>213</v>
      </c>
      <c r="D25" s="230" t="s">
        <v>86</v>
      </c>
      <c r="E25" s="223">
        <f>IF(A25="","",VLOOKUP(A25,'100ｍ入力'!AE$5:AI$80,5,FALSE))</f>
        <v>16.62</v>
      </c>
      <c r="F25" s="224">
        <f>IF(E25="",0,VLOOKUP(ROUNDUP(E25,1),女子得点表!$B$5:$C$84,2))</f>
        <v>390</v>
      </c>
      <c r="G25" s="225">
        <f t="shared" si="17"/>
        <v>31</v>
      </c>
      <c r="H25" s="226">
        <f>IF($A25="","",VLOOKUP($A25,'1000m'!$AK$4:$AV$68,6,FALSE))</f>
        <v>4</v>
      </c>
      <c r="I25" s="226" t="s">
        <v>18</v>
      </c>
      <c r="J25" s="258">
        <f>IF($A25="","",VLOOKUP($A25,'1000m'!$AK$4:$AV$68,8,FALSE))</f>
        <v>19</v>
      </c>
      <c r="K25" s="226" t="s">
        <v>19</v>
      </c>
      <c r="L25" s="258">
        <f>IF($A25="","",VLOOKUP($A25,'1000m'!$AK$4:$AV$68,10,FALSE))</f>
        <v>57</v>
      </c>
      <c r="M25" s="224">
        <f>IF(H25="",0,VLOOKUP(AE25,女子得点表!$E$5:$F$206,2))</f>
        <v>380</v>
      </c>
      <c r="N25" s="224">
        <f>IF($A25="","",VLOOKUP($A25,'1000m'!$AK$4:$AV$68,12,FALSE))</f>
        <v>33</v>
      </c>
      <c r="O25" s="241">
        <f>IF(A25="","",幅跳び入力!BF24)</f>
        <v>2.4900000000000002</v>
      </c>
      <c r="P25" s="224">
        <f>IF(O25="F",0,IF(O25&lt;2,0,IF(O25="",0,VLOOKUP(O25,女子得点表!$H$5:$I$205,2))))</f>
        <v>195</v>
      </c>
      <c r="Q25" s="268">
        <f t="shared" si="18"/>
        <v>33</v>
      </c>
      <c r="R25" s="241">
        <f>IF(A25="","",ﾎﾞｰﾙ投げ入力!AE26)</f>
        <v>15.61</v>
      </c>
      <c r="S25" s="224">
        <f>IF(R25="",0,VLOOKUP(R25,女子得点表!$K$5:$L$205,2))</f>
        <v>295</v>
      </c>
      <c r="T25" s="225">
        <f t="shared" si="19"/>
        <v>28</v>
      </c>
      <c r="U25" s="269">
        <f t="shared" si="20"/>
        <v>1260</v>
      </c>
      <c r="V25" s="270">
        <f t="shared" si="21"/>
        <v>34</v>
      </c>
      <c r="W25" s="271"/>
      <c r="AE25" s="277">
        <f t="shared" si="5"/>
        <v>259.57</v>
      </c>
      <c r="AF25" s="278">
        <f t="shared" si="6"/>
        <v>259.60000000000002</v>
      </c>
      <c r="AG25" s="282" t="str">
        <f>IF(AA26="","DNS",RANK(AF25,$AA$5:$AA33,MIN($AA$5:$AA$13)))</f>
        <v>DNS</v>
      </c>
      <c r="AN25" s="284"/>
      <c r="AO25" s="287"/>
    </row>
    <row r="26" spans="1:41" s="207" customFormat="1" ht="18" customHeight="1">
      <c r="A26" s="227">
        <v>22</v>
      </c>
      <c r="B26" s="231" t="s">
        <v>214</v>
      </c>
      <c r="C26" s="232" t="s">
        <v>215</v>
      </c>
      <c r="D26" s="230" t="s">
        <v>86</v>
      </c>
      <c r="E26" s="223">
        <f>IF(A26="","",VLOOKUP(A26,'100ｍ入力'!AE$5:AI$80,5,FALSE))</f>
        <v>15.8</v>
      </c>
      <c r="F26" s="224">
        <f>IF(E26="",0,VLOOKUP(ROUNDUP(E26,1),女子得点表!$B$5:$C$84,2))</f>
        <v>515</v>
      </c>
      <c r="G26" s="225">
        <f t="shared" si="17"/>
        <v>25</v>
      </c>
      <c r="H26" s="226">
        <f>IF($A26="","",VLOOKUP($A26,'1000m'!$AK$4:$AV$68,6,FALSE))</f>
        <v>3</v>
      </c>
      <c r="I26" s="226" t="s">
        <v>18</v>
      </c>
      <c r="J26" s="258">
        <f>IF($A26="","",VLOOKUP($A26,'1000m'!$AK$4:$AV$68,8,FALSE))</f>
        <v>47</v>
      </c>
      <c r="K26" s="226" t="s">
        <v>19</v>
      </c>
      <c r="L26" s="258">
        <f>IF($A26="","",VLOOKUP($A26,'1000m'!$AK$4:$AV$68,10,FALSE))</f>
        <v>8</v>
      </c>
      <c r="M26" s="224">
        <f>IF(H26="",0,VLOOKUP(AE26,女子得点表!$E$5:$F$206,2))</f>
        <v>575</v>
      </c>
      <c r="N26" s="224">
        <f>IF($A26="","",VLOOKUP($A26,'1000m'!$AK$4:$AV$68,12,FALSE))</f>
        <v>18</v>
      </c>
      <c r="O26" s="241">
        <f>IF(A26="","",幅跳び入力!BF25)</f>
        <v>2.91</v>
      </c>
      <c r="P26" s="224">
        <f>IF(O26="F",0,IF(O26&lt;2,0,IF(O26="",0,VLOOKUP(O26,女子得点表!$H$5:$I$205,2))))</f>
        <v>365</v>
      </c>
      <c r="Q26" s="268">
        <f t="shared" si="18"/>
        <v>25</v>
      </c>
      <c r="R26" s="241">
        <f>IF(A26="","",ﾎﾞｰﾙ投げ入力!AE27)</f>
        <v>16</v>
      </c>
      <c r="S26" s="224">
        <f>IF(R26="",0,VLOOKUP(R26,女子得点表!$K$5:$L$205,2))</f>
        <v>305</v>
      </c>
      <c r="T26" s="225">
        <f t="shared" si="19"/>
        <v>26</v>
      </c>
      <c r="U26" s="269">
        <f t="shared" si="20"/>
        <v>1760</v>
      </c>
      <c r="V26" s="270">
        <f t="shared" si="21"/>
        <v>26</v>
      </c>
      <c r="W26" s="271"/>
      <c r="AE26" s="277">
        <f t="shared" si="5"/>
        <v>227.08</v>
      </c>
      <c r="AF26" s="278">
        <f t="shared" si="6"/>
        <v>227.1</v>
      </c>
      <c r="AG26" s="282" t="str">
        <f>IF(AA27="","DNS",RANK(AF26,$AA$5:$AA34,MIN($AA$5:$AA$13)))</f>
        <v>DNS</v>
      </c>
      <c r="AN26" s="284"/>
      <c r="AO26" s="287"/>
    </row>
    <row r="27" spans="1:41" ht="18" customHeight="1">
      <c r="A27" s="227">
        <v>23</v>
      </c>
      <c r="B27" s="231" t="s">
        <v>216</v>
      </c>
      <c r="C27" s="232" t="s">
        <v>217</v>
      </c>
      <c r="D27" s="230" t="s">
        <v>86</v>
      </c>
      <c r="E27" s="223">
        <f>IF(A27="","",VLOOKUP(A27,'100ｍ入力'!AE$5:AI$80,5,FALSE))</f>
        <v>14.28</v>
      </c>
      <c r="F27" s="224">
        <f>IF(E27="",0,VLOOKUP(ROUNDUP(E27,1),女子得点表!$B$5:$C$84,2))</f>
        <v>755</v>
      </c>
      <c r="G27" s="225">
        <f t="shared" si="17"/>
        <v>4</v>
      </c>
      <c r="H27" s="226">
        <f>IF($A27="","",VLOOKUP($A27,'1000m'!$AK$4:$AV$68,6,FALSE))</f>
        <v>3</v>
      </c>
      <c r="I27" s="226" t="s">
        <v>18</v>
      </c>
      <c r="J27" s="258">
        <f>IF($A27="","",VLOOKUP($A27,'1000m'!$AK$4:$AV$68,8,FALSE))</f>
        <v>17</v>
      </c>
      <c r="K27" s="226" t="s">
        <v>19</v>
      </c>
      <c r="L27" s="258">
        <f>IF($A27="","",VLOOKUP($A27,'1000m'!$AK$4:$AV$68,10,FALSE))</f>
        <v>45</v>
      </c>
      <c r="M27" s="224">
        <f>IF(H27="",0,VLOOKUP(AE27,女子得点表!$E$5:$F$206,2))</f>
        <v>795</v>
      </c>
      <c r="N27" s="224">
        <f>IF($A27="","",VLOOKUP($A27,'1000m'!$AK$4:$AV$68,12,FALSE))</f>
        <v>1</v>
      </c>
      <c r="O27" s="241">
        <f>IF(A27="","",幅跳び入力!BF26)</f>
        <v>3.92</v>
      </c>
      <c r="P27" s="224">
        <f>IF(O27="F",0,IF(O27&lt;2,0,IF(O27="",0,VLOOKUP(O27,女子得点表!$H$5:$I$205,2))))</f>
        <v>675</v>
      </c>
      <c r="Q27" s="268">
        <f t="shared" si="18"/>
        <v>3</v>
      </c>
      <c r="R27" s="241">
        <f>IF(A27="","",ﾎﾞｰﾙ投げ入力!AE28)</f>
        <v>26.73</v>
      </c>
      <c r="S27" s="224">
        <f>IF(R27="",0,VLOOKUP(R27,女子得点表!$K$5:$L$205,2))</f>
        <v>535</v>
      </c>
      <c r="T27" s="225">
        <f t="shared" si="19"/>
        <v>6</v>
      </c>
      <c r="U27" s="269">
        <f t="shared" si="20"/>
        <v>2760</v>
      </c>
      <c r="V27" s="270">
        <f t="shared" si="21"/>
        <v>3</v>
      </c>
      <c r="W27" s="96"/>
      <c r="AE27" s="277">
        <f t="shared" si="5"/>
        <v>197.45</v>
      </c>
      <c r="AF27" s="278">
        <f t="shared" si="6"/>
        <v>197.5</v>
      </c>
      <c r="AG27" s="282" t="str">
        <f>IF(AA28="","DNS",RANK(AF27,$AA$5:$AA35,MIN($AA$5:$AA$13)))</f>
        <v>DNS</v>
      </c>
      <c r="AN27" s="283"/>
      <c r="AO27" s="286"/>
    </row>
    <row r="28" spans="1:41" ht="18" customHeight="1">
      <c r="A28" s="227">
        <v>24</v>
      </c>
      <c r="B28" s="231" t="s">
        <v>218</v>
      </c>
      <c r="C28" s="232" t="s">
        <v>219</v>
      </c>
      <c r="D28" s="230" t="s">
        <v>86</v>
      </c>
      <c r="E28" s="223">
        <f>IF(A28="","",VLOOKUP(A28,'100ｍ入力'!AE$5:AI$80,5,FALSE))</f>
        <v>16.93</v>
      </c>
      <c r="F28" s="224">
        <f>IF(E28="",0,VLOOKUP(ROUNDUP(E28,1),女子得点表!$B$5:$C$84,2))</f>
        <v>360</v>
      </c>
      <c r="G28" s="225">
        <f t="shared" si="17"/>
        <v>33</v>
      </c>
      <c r="H28" s="226">
        <f>IF($A28="","",VLOOKUP($A28,'1000m'!$AK$4:$AV$68,6,FALSE))</f>
        <v>3</v>
      </c>
      <c r="I28" s="226" t="s">
        <v>18</v>
      </c>
      <c r="J28" s="258">
        <f>IF($A28="","",VLOOKUP($A28,'1000m'!$AK$4:$AV$68,8,FALSE))</f>
        <v>42</v>
      </c>
      <c r="K28" s="226" t="s">
        <v>19</v>
      </c>
      <c r="L28" s="258">
        <f>IF($A28="","",VLOOKUP($A28,'1000m'!$AK$4:$AV$68,10,FALSE))</f>
        <v>25</v>
      </c>
      <c r="M28" s="224">
        <f>IF(H28="",0,VLOOKUP(AE28,女子得点表!$E$5:$F$206,2))</f>
        <v>605</v>
      </c>
      <c r="N28" s="224">
        <f>IF($A28="","",VLOOKUP($A28,'1000m'!$AK$4:$AV$68,12,FALSE))</f>
        <v>14</v>
      </c>
      <c r="O28" s="241">
        <f>IF(A28="","",幅跳び入力!BF27)</f>
        <v>3.37</v>
      </c>
      <c r="P28" s="224">
        <f>IF(O28="F",0,IF(O28&lt;2,0,IF(O28="",0,VLOOKUP(O28,女子得点表!$H$5:$I$205,2))))</f>
        <v>510</v>
      </c>
      <c r="Q28" s="268">
        <f t="shared" si="18"/>
        <v>12</v>
      </c>
      <c r="R28" s="241">
        <f>IF(A28="","",ﾎﾞｰﾙ投げ入力!AE29)</f>
        <v>24.09</v>
      </c>
      <c r="S28" s="224">
        <f>IF(R28="",0,VLOOKUP(R28,女子得点表!$K$5:$L$205,2))</f>
        <v>485</v>
      </c>
      <c r="T28" s="225">
        <f t="shared" si="19"/>
        <v>13</v>
      </c>
      <c r="U28" s="269">
        <f t="shared" si="20"/>
        <v>1960</v>
      </c>
      <c r="V28" s="270">
        <f t="shared" si="21"/>
        <v>18</v>
      </c>
      <c r="W28" s="96"/>
      <c r="AE28" s="277">
        <f t="shared" si="5"/>
        <v>222.25</v>
      </c>
      <c r="AF28" s="278">
        <f t="shared" si="6"/>
        <v>222.29999999999998</v>
      </c>
      <c r="AG28" s="282" t="str">
        <f>IF(AA29="","DNS",RANK(AF28,$AA$5:$AA36,MIN($AA$5:$AA$13)))</f>
        <v>DNS</v>
      </c>
      <c r="AN28" s="283"/>
      <c r="AO28" s="286"/>
    </row>
    <row r="29" spans="1:41" ht="18" customHeight="1">
      <c r="A29" s="227">
        <v>25</v>
      </c>
      <c r="B29" s="231" t="s">
        <v>220</v>
      </c>
      <c r="C29" s="232" t="s">
        <v>221</v>
      </c>
      <c r="D29" s="230" t="s">
        <v>86</v>
      </c>
      <c r="E29" s="223">
        <f>IF(A29="","",VLOOKUP(A29,'100ｍ入力'!AE$5:AI$80,5,FALSE))</f>
        <v>15.58</v>
      </c>
      <c r="F29" s="224">
        <f>IF(E29="",0,VLOOKUP(ROUNDUP(E29,1),女子得点表!$B$5:$C$84,2))</f>
        <v>545</v>
      </c>
      <c r="G29" s="225">
        <f t="shared" si="17"/>
        <v>22</v>
      </c>
      <c r="H29" s="226">
        <f>IF($A29="","",VLOOKUP($A29,'1000m'!$AK$4:$AV$68,6,FALSE))</f>
        <v>3</v>
      </c>
      <c r="I29" s="226" t="s">
        <v>18</v>
      </c>
      <c r="J29" s="258">
        <f>IF($A29="","",VLOOKUP($A29,'1000m'!$AK$4:$AV$68,8,FALSE))</f>
        <v>52</v>
      </c>
      <c r="K29" s="226" t="s">
        <v>19</v>
      </c>
      <c r="L29" s="258">
        <f>IF($A29="","",VLOOKUP($A29,'1000m'!$AK$4:$AV$68,10,FALSE))</f>
        <v>4</v>
      </c>
      <c r="M29" s="224">
        <f>IF(H29="",0,VLOOKUP(AE29,女子得点表!$E$5:$F$206,2))</f>
        <v>540</v>
      </c>
      <c r="N29" s="224">
        <f>IF($A29="","",VLOOKUP($A29,'1000m'!$AK$4:$AV$68,12,FALSE))</f>
        <v>21</v>
      </c>
      <c r="O29" s="241">
        <f>IF(A29="","",幅跳び入力!BF28)</f>
        <v>3.04</v>
      </c>
      <c r="P29" s="224">
        <f>IF(O29="F",0,IF(O29&lt;2,0,IF(O29="",0,VLOOKUP(O29,女子得点表!$H$5:$I$205,2))))</f>
        <v>410</v>
      </c>
      <c r="Q29" s="268">
        <f t="shared" si="18"/>
        <v>20</v>
      </c>
      <c r="R29" s="241">
        <f>IF(A29="","",ﾎﾞｰﾙ投げ入力!AE30)</f>
        <v>15.95</v>
      </c>
      <c r="S29" s="224">
        <f>IF(R29="",0,VLOOKUP(R29,女子得点表!$K$5:$L$205,2))</f>
        <v>305</v>
      </c>
      <c r="T29" s="225">
        <f t="shared" si="19"/>
        <v>27</v>
      </c>
      <c r="U29" s="269">
        <f t="shared" si="20"/>
        <v>1800</v>
      </c>
      <c r="V29" s="270">
        <f t="shared" si="21"/>
        <v>24</v>
      </c>
      <c r="W29" s="96"/>
      <c r="AE29" s="277">
        <f t="shared" si="5"/>
        <v>232.04</v>
      </c>
      <c r="AF29" s="278">
        <f t="shared" si="6"/>
        <v>232.1</v>
      </c>
      <c r="AG29" s="282" t="str">
        <f>IF(AA30="","DNS",RANK(AF29,$AA$5:$AA37,MIN($AA$5:$AA$13)))</f>
        <v>DNS</v>
      </c>
      <c r="AN29" s="283"/>
      <c r="AO29" s="286"/>
    </row>
    <row r="30" spans="1:41" ht="18" customHeight="1">
      <c r="A30" s="227">
        <v>26</v>
      </c>
      <c r="B30" s="231" t="s">
        <v>222</v>
      </c>
      <c r="C30" s="232" t="s">
        <v>223</v>
      </c>
      <c r="D30" s="230" t="s">
        <v>95</v>
      </c>
      <c r="E30" s="223">
        <f>IF(A30="","",VLOOKUP(A30,'100ｍ入力'!AE$5:AI$80,5,FALSE))</f>
        <v>15.81</v>
      </c>
      <c r="F30" s="224">
        <f>IF(E30="",0,VLOOKUP(ROUNDUP(E30,1),女子得点表!$B$5:$C$84,2))</f>
        <v>500</v>
      </c>
      <c r="G30" s="225">
        <f t="shared" si="17"/>
        <v>26</v>
      </c>
      <c r="H30" s="226">
        <f>IF($A30="","",VLOOKUP($A30,'1000m'!$AK$4:$AV$68,6,FALSE))</f>
        <v>3</v>
      </c>
      <c r="I30" s="226" t="s">
        <v>18</v>
      </c>
      <c r="J30" s="258">
        <f>IF($A30="","",VLOOKUP($A30,'1000m'!$AK$4:$AV$68,8,FALSE))</f>
        <v>57</v>
      </c>
      <c r="K30" s="226" t="s">
        <v>19</v>
      </c>
      <c r="L30" s="258">
        <f>IF($A30="","",VLOOKUP($A30,'1000m'!$AK$4:$AV$68,10,FALSE))</f>
        <v>27</v>
      </c>
      <c r="M30" s="224">
        <f>IF(H30="",0,VLOOKUP(AE30,女子得点表!$E$5:$F$206,2))</f>
        <v>510</v>
      </c>
      <c r="N30" s="224">
        <f>IF($A30="","",VLOOKUP($A30,'1000m'!$AK$4:$AV$68,12,FALSE))</f>
        <v>24</v>
      </c>
      <c r="O30" s="241">
        <f>IF(A30="","",幅跳び入力!BF29)</f>
        <v>2.66</v>
      </c>
      <c r="P30" s="224">
        <f>IF(O30="F",0,IF(O30&lt;2,0,IF(O30="",0,VLOOKUP(O30,女子得点表!$H$5:$I$205,2))))</f>
        <v>265</v>
      </c>
      <c r="Q30" s="268">
        <f t="shared" si="18"/>
        <v>32</v>
      </c>
      <c r="R30" s="241">
        <f>IF(A30="","",ﾎﾞｰﾙ投げ入力!AE31)</f>
        <v>12.84</v>
      </c>
      <c r="S30" s="224">
        <f>IF(R30="",0,VLOOKUP(R30,女子得点表!$K$5:$L$205,2))</f>
        <v>220</v>
      </c>
      <c r="T30" s="225">
        <f t="shared" si="19"/>
        <v>31</v>
      </c>
      <c r="U30" s="269">
        <f t="shared" si="20"/>
        <v>1495</v>
      </c>
      <c r="V30" s="270">
        <f t="shared" si="21"/>
        <v>31</v>
      </c>
      <c r="W30" s="96"/>
      <c r="AE30" s="277">
        <f t="shared" si="5"/>
        <v>237.27</v>
      </c>
      <c r="AF30" s="278">
        <f t="shared" si="6"/>
        <v>237.29999999999998</v>
      </c>
      <c r="AG30" s="282" t="str">
        <f>IF(AA31="","DNS",RANK(AF30,$AA$5:$AA38,MIN($AA$5:$AA$13)))</f>
        <v>DNS</v>
      </c>
      <c r="AN30" s="283"/>
      <c r="AO30" s="286"/>
    </row>
    <row r="31" spans="1:41" ht="18" customHeight="1">
      <c r="A31" s="227">
        <v>27</v>
      </c>
      <c r="B31" s="231" t="s">
        <v>224</v>
      </c>
      <c r="C31" s="232" t="s">
        <v>225</v>
      </c>
      <c r="D31" s="230" t="s">
        <v>95</v>
      </c>
      <c r="E31" s="223">
        <f>IF(A31="","",VLOOKUP(A31,'100ｍ入力'!AE$5:AI$80,5,FALSE))</f>
        <v>15.55</v>
      </c>
      <c r="F31" s="224">
        <f>IF(E31="",0,VLOOKUP(ROUNDUP(E31,1),女子得点表!$B$5:$C$84,2))</f>
        <v>545</v>
      </c>
      <c r="G31" s="225">
        <f t="shared" si="17"/>
        <v>18</v>
      </c>
      <c r="H31" s="226">
        <f>IF($A31="","",VLOOKUP($A31,'1000m'!$AK$4:$AV$68,6,FALSE))</f>
        <v>4</v>
      </c>
      <c r="I31" s="226" t="s">
        <v>18</v>
      </c>
      <c r="J31" s="258">
        <f>IF($A31="","",VLOOKUP($A31,'1000m'!$AK$4:$AV$68,8,FALSE))</f>
        <v>11</v>
      </c>
      <c r="K31" s="226" t="s">
        <v>19</v>
      </c>
      <c r="L31" s="258">
        <f>IF($A31="","",VLOOKUP($A31,'1000m'!$AK$4:$AV$68,10,FALSE))</f>
        <v>46</v>
      </c>
      <c r="M31" s="224">
        <f>IF(H31="",0,VLOOKUP(AE31,女子得点表!$E$5:$F$206,2))</f>
        <v>425</v>
      </c>
      <c r="N31" s="224">
        <f>IF($A31="","",VLOOKUP($A31,'1000m'!$AK$4:$AV$68,12,FALSE))</f>
        <v>30</v>
      </c>
      <c r="O31" s="241">
        <f>IF(A31="","",幅跳び入力!BF30)</f>
        <v>2.96</v>
      </c>
      <c r="P31" s="224">
        <f>IF(O31="F",0,IF(O31&lt;2,0,IF(O31="",0,VLOOKUP(O31,女子得点表!$H$5:$I$205,2))))</f>
        <v>385</v>
      </c>
      <c r="Q31" s="268">
        <f t="shared" si="18"/>
        <v>23</v>
      </c>
      <c r="R31" s="241">
        <f>IF(A31="","",ﾎﾞｰﾙ投げ入力!AE32)</f>
        <v>23.68</v>
      </c>
      <c r="S31" s="224">
        <f>IF(R31="",0,VLOOKUP(R31,女子得点表!$K$5:$L$205,2))</f>
        <v>475</v>
      </c>
      <c r="T31" s="225">
        <f t="shared" si="19"/>
        <v>14</v>
      </c>
      <c r="U31" s="269">
        <f t="shared" si="20"/>
        <v>1830</v>
      </c>
      <c r="V31" s="270">
        <f t="shared" si="21"/>
        <v>23</v>
      </c>
      <c r="W31" s="96"/>
      <c r="AE31" s="277">
        <f t="shared" si="5"/>
        <v>251.46</v>
      </c>
      <c r="AF31" s="278">
        <f t="shared" si="6"/>
        <v>251.5</v>
      </c>
      <c r="AG31" s="282" t="str">
        <f>IF(AA32="","DNS",RANK(AF31,$AA$5:$AA39,MIN($AA$5:$AA$13)))</f>
        <v>DNS</v>
      </c>
      <c r="AN31" s="283"/>
      <c r="AO31" s="286"/>
    </row>
    <row r="32" spans="1:41" ht="18" customHeight="1">
      <c r="A32" s="227">
        <v>28</v>
      </c>
      <c r="B32" s="231" t="s">
        <v>226</v>
      </c>
      <c r="C32" s="232" t="s">
        <v>227</v>
      </c>
      <c r="D32" s="230" t="s">
        <v>95</v>
      </c>
      <c r="E32" s="223">
        <f>IF(A32="","",VLOOKUP(A32,'100ｍ入力'!AE$5:AI$80,5,FALSE))</f>
        <v>15.241</v>
      </c>
      <c r="F32" s="224">
        <f>IF(E32="",0,VLOOKUP(ROUNDUP(E32,1),女子得点表!$B$5:$C$84,2))</f>
        <v>605</v>
      </c>
      <c r="G32" s="225">
        <f t="shared" si="17"/>
        <v>12</v>
      </c>
      <c r="H32" s="226">
        <f>IF($A32="","",VLOOKUP($A32,'1000m'!$AK$4:$AV$68,6,FALSE))</f>
        <v>4</v>
      </c>
      <c r="I32" s="226" t="s">
        <v>18</v>
      </c>
      <c r="J32" s="258">
        <f>IF($A32="","",VLOOKUP($A32,'1000m'!$AK$4:$AV$68,8,FALSE))</f>
        <v>4</v>
      </c>
      <c r="K32" s="226" t="s">
        <v>19</v>
      </c>
      <c r="L32" s="258">
        <f>IF($A32="","",VLOOKUP($A32,'1000m'!$AK$4:$AV$68,10,FALSE))</f>
        <v>16</v>
      </c>
      <c r="M32" s="224">
        <f>IF(H32="",0,VLOOKUP(AE32,女子得点表!$E$5:$F$206,2))</f>
        <v>470</v>
      </c>
      <c r="N32" s="224">
        <f>IF($A32="","",VLOOKUP($A32,'1000m'!$AK$4:$AV$68,12,FALSE))</f>
        <v>26</v>
      </c>
      <c r="O32" s="241">
        <f>IF(A32="","",幅跳び入力!BF31)</f>
        <v>2.99</v>
      </c>
      <c r="P32" s="224">
        <f>IF(O32="F",0,IF(O32&lt;2,0,IF(O32="",0,VLOOKUP(O32,女子得点表!$H$5:$I$205,2))))</f>
        <v>395</v>
      </c>
      <c r="Q32" s="268">
        <f t="shared" si="18"/>
        <v>22</v>
      </c>
      <c r="R32" s="241">
        <f>IF(A32="","",ﾎﾞｰﾙ投げ入力!AE33)</f>
        <v>19.05</v>
      </c>
      <c r="S32" s="224">
        <f>IF(R32="",0,VLOOKUP(R32,女子得点表!$K$5:$L$205,2))</f>
        <v>375</v>
      </c>
      <c r="T32" s="225">
        <f t="shared" si="19"/>
        <v>22</v>
      </c>
      <c r="U32" s="269">
        <f t="shared" si="20"/>
        <v>1845</v>
      </c>
      <c r="V32" s="270">
        <f t="shared" si="21"/>
        <v>21</v>
      </c>
      <c r="W32" s="96"/>
      <c r="AE32" s="277">
        <f t="shared" si="5"/>
        <v>244.16</v>
      </c>
      <c r="AF32" s="278">
        <f t="shared" si="6"/>
        <v>244.2</v>
      </c>
      <c r="AG32" s="282" t="str">
        <f>IF(AA33="","DNS",RANK(AF32,$AA$5:$AA40,MIN($AA$5:$AA$13)))</f>
        <v>DNS</v>
      </c>
      <c r="AN32" s="283"/>
      <c r="AO32" s="286"/>
    </row>
    <row r="33" spans="1:41" ht="18" customHeight="1">
      <c r="A33" s="227">
        <v>29</v>
      </c>
      <c r="B33" s="231" t="s">
        <v>228</v>
      </c>
      <c r="C33" s="232" t="s">
        <v>229</v>
      </c>
      <c r="D33" s="230" t="s">
        <v>147</v>
      </c>
      <c r="E33" s="223">
        <f>IF(A33="","",VLOOKUP(A33,'100ｍ入力'!AE$5:AI$80,5,FALSE))</f>
        <v>16.37</v>
      </c>
      <c r="F33" s="224">
        <f>IF(E33="",0,VLOOKUP(ROUNDUP(E33,1),女子得点表!$B$5:$C$84,2))</f>
        <v>425</v>
      </c>
      <c r="G33" s="225">
        <f t="shared" si="17"/>
        <v>28</v>
      </c>
      <c r="H33" s="226">
        <f>IF($A33="","",VLOOKUP($A33,'1000m'!$AK$4:$AV$68,6,FALSE))</f>
        <v>4</v>
      </c>
      <c r="I33" s="226" t="s">
        <v>18</v>
      </c>
      <c r="J33" s="258">
        <f>IF($A33="","",VLOOKUP($A33,'1000m'!$AK$4:$AV$68,8,FALSE))</f>
        <v>5</v>
      </c>
      <c r="K33" s="226" t="s">
        <v>19</v>
      </c>
      <c r="L33" s="258">
        <f>IF($A33="","",VLOOKUP($A33,'1000m'!$AK$4:$AV$68,10,FALSE))</f>
        <v>51</v>
      </c>
      <c r="M33" s="224">
        <f>IF(H33="",0,VLOOKUP(AE33,女子得点表!$E$5:$F$206,2))</f>
        <v>460</v>
      </c>
      <c r="N33" s="224">
        <f>IF($A33="","",VLOOKUP($A33,'1000m'!$AK$4:$AV$68,12,FALSE))</f>
        <v>28</v>
      </c>
      <c r="O33" s="241">
        <f>IF(A33="","",幅跳び入力!BF32)</f>
        <v>2.83</v>
      </c>
      <c r="P33" s="224">
        <f>IF(O33="F",0,IF(O33&lt;2,0,IF(O33="",0,VLOOKUP(O33,女子得点表!$H$5:$I$205,2))))</f>
        <v>330</v>
      </c>
      <c r="Q33" s="268">
        <f t="shared" si="18"/>
        <v>28</v>
      </c>
      <c r="R33" s="241">
        <f>IF(A33="","",ﾎﾞｰﾙ投げ入力!AE34)</f>
        <v>26.25</v>
      </c>
      <c r="S33" s="224">
        <f>IF(R33="",0,VLOOKUP(R33,女子得点表!$K$5:$L$205,2))</f>
        <v>525</v>
      </c>
      <c r="T33" s="225">
        <f t="shared" si="19"/>
        <v>8</v>
      </c>
      <c r="U33" s="269">
        <f t="shared" si="20"/>
        <v>1740</v>
      </c>
      <c r="V33" s="270">
        <f t="shared" si="21"/>
        <v>27</v>
      </c>
      <c r="W33" s="96"/>
      <c r="AE33" s="277">
        <f t="shared" si="5"/>
        <v>245.51</v>
      </c>
      <c r="AF33" s="278">
        <f t="shared" si="6"/>
        <v>245.6</v>
      </c>
      <c r="AG33" s="282" t="str">
        <f>IF(AA34="","DNS",RANK(AF33,$AA$5:$AA41,MIN($AA$5:$AA$13)))</f>
        <v>DNS</v>
      </c>
      <c r="AN33" s="283"/>
      <c r="AO33" s="286"/>
    </row>
    <row r="34" spans="1:41" ht="18" customHeight="1">
      <c r="A34" s="227">
        <v>30</v>
      </c>
      <c r="B34" s="231" t="s">
        <v>230</v>
      </c>
      <c r="C34" s="232" t="s">
        <v>231</v>
      </c>
      <c r="D34" s="230" t="s">
        <v>147</v>
      </c>
      <c r="E34" s="223">
        <f>IF(A34="","",VLOOKUP(A34,'100ｍ入力'!AE$5:AI$80,5,FALSE))</f>
        <v>15.69</v>
      </c>
      <c r="F34" s="224">
        <f>IF(E34="",0,VLOOKUP(ROUNDUP(E34,1),女子得点表!$B$5:$C$84,2))</f>
        <v>530</v>
      </c>
      <c r="G34" s="225">
        <f t="shared" si="17"/>
        <v>23</v>
      </c>
      <c r="H34" s="226">
        <f>IF($A34="","",VLOOKUP($A34,'1000m'!$AK$4:$AV$68,6,FALSE))</f>
        <v>3</v>
      </c>
      <c r="I34" s="226" t="s">
        <v>18</v>
      </c>
      <c r="J34" s="258">
        <f>IF($A34="","",VLOOKUP($A34,'1000m'!$AK$4:$AV$68,8,FALSE))</f>
        <v>56</v>
      </c>
      <c r="K34" s="226" t="s">
        <v>19</v>
      </c>
      <c r="L34" s="258">
        <f>IF($A34="","",VLOOKUP($A34,'1000m'!$AK$4:$AV$68,10,FALSE))</f>
        <v>52</v>
      </c>
      <c r="M34" s="224">
        <f>IF(H34="",0,VLOOKUP(AE34,女子得点表!$E$5:$F$206,2))</f>
        <v>515</v>
      </c>
      <c r="N34" s="224">
        <f>IF($A34="","",VLOOKUP($A34,'1000m'!$AK$4:$AV$68,12,FALSE))</f>
        <v>23</v>
      </c>
      <c r="O34" s="241">
        <f>IF(A34="","",幅跳び入力!BF33)</f>
        <v>3.5</v>
      </c>
      <c r="P34" s="224">
        <f>IF(O34="F",0,IF(O34&lt;2,0,IF(O34="",0,VLOOKUP(O34,女子得点表!$H$5:$I$205,2))))</f>
        <v>550</v>
      </c>
      <c r="Q34" s="268">
        <f t="shared" si="18"/>
        <v>10</v>
      </c>
      <c r="R34" s="241">
        <f>IF(A34="","",ﾎﾞｰﾙ投げ入力!AE35)</f>
        <v>21.13</v>
      </c>
      <c r="S34" s="224">
        <f>IF(R34="",0,VLOOKUP(R34,女子得点表!$K$5:$L$205,2))</f>
        <v>425</v>
      </c>
      <c r="T34" s="225">
        <f t="shared" si="19"/>
        <v>19</v>
      </c>
      <c r="U34" s="269">
        <f t="shared" si="20"/>
        <v>2020</v>
      </c>
      <c r="V34" s="270">
        <f t="shared" si="21"/>
        <v>15</v>
      </c>
      <c r="W34" s="96"/>
      <c r="AE34" s="277">
        <f t="shared" si="5"/>
        <v>236.52</v>
      </c>
      <c r="AF34" s="278">
        <f t="shared" si="6"/>
        <v>236.6</v>
      </c>
      <c r="AG34" s="282" t="str">
        <f>IF(AA35="","DNS",RANK(AF34,$AA$5:$AA42,MIN($AA$5:$AA$13)))</f>
        <v>DNS</v>
      </c>
      <c r="AN34" s="283"/>
      <c r="AO34" s="286"/>
    </row>
    <row r="35" spans="1:41" ht="18" customHeight="1">
      <c r="A35" s="227">
        <v>31</v>
      </c>
      <c r="B35" s="231" t="s">
        <v>232</v>
      </c>
      <c r="C35" s="232" t="s">
        <v>233</v>
      </c>
      <c r="D35" s="230" t="s">
        <v>147</v>
      </c>
      <c r="E35" s="223">
        <f>IF(A35="","",VLOOKUP(A35,'100ｍ入力'!AE$5:AI$80,5,FALSE))</f>
        <v>14.82</v>
      </c>
      <c r="F35" s="224">
        <f>IF(E35="",0,VLOOKUP(ROUNDUP(E35,1),女子得点表!$B$5:$C$84,2))</f>
        <v>650</v>
      </c>
      <c r="G35" s="225">
        <f t="shared" si="17"/>
        <v>8</v>
      </c>
      <c r="H35" s="226">
        <f>IF($A35="","",VLOOKUP($A35,'1000m'!$AK$4:$AV$68,6,FALSE))</f>
        <v>3</v>
      </c>
      <c r="I35" s="226" t="s">
        <v>18</v>
      </c>
      <c r="J35" s="258">
        <f>IF($A35="","",VLOOKUP($A35,'1000m'!$AK$4:$AV$68,8,FALSE))</f>
        <v>21</v>
      </c>
      <c r="K35" s="226" t="s">
        <v>19</v>
      </c>
      <c r="L35" s="258">
        <f>IF($A35="","",VLOOKUP($A35,'1000m'!$AK$4:$AV$68,10,FALSE))</f>
        <v>38</v>
      </c>
      <c r="M35" s="224">
        <f>IF(H35="",0,VLOOKUP(AE35,女子得点表!$E$5:$F$206,2))</f>
        <v>765</v>
      </c>
      <c r="N35" s="224">
        <f>IF($A35="","",VLOOKUP($A35,'1000m'!$AK$4:$AV$68,12,FALSE))</f>
        <v>2</v>
      </c>
      <c r="O35" s="241">
        <f>IF(A35="","",幅跳び入力!BF34)</f>
        <v>3.66</v>
      </c>
      <c r="P35" s="224">
        <f>IF(O35="F",0,IF(O35&lt;2,0,IF(O35="",0,VLOOKUP(O35,女子得点表!$H$5:$I$205,2))))</f>
        <v>595</v>
      </c>
      <c r="Q35" s="268">
        <f t="shared" si="18"/>
        <v>9</v>
      </c>
      <c r="R35" s="241">
        <f>IF(A35="","",ﾎﾞｰﾙ投げ入力!AE36)</f>
        <v>34.43</v>
      </c>
      <c r="S35" s="224">
        <f>IF(R35="",0,VLOOKUP(R35,女子得点表!$K$5:$L$205,2))</f>
        <v>675</v>
      </c>
      <c r="T35" s="225">
        <f t="shared" si="19"/>
        <v>3</v>
      </c>
      <c r="U35" s="269">
        <f t="shared" si="20"/>
        <v>2685</v>
      </c>
      <c r="V35" s="270">
        <f t="shared" si="21"/>
        <v>6</v>
      </c>
      <c r="W35" s="96"/>
      <c r="AE35" s="277">
        <f t="shared" si="5"/>
        <v>201.38</v>
      </c>
      <c r="AF35" s="278">
        <f t="shared" si="6"/>
        <v>201.4</v>
      </c>
      <c r="AG35" s="282" t="str">
        <f>IF(AA36="","DNS",RANK(AF35,$AA$5:$AA43,MIN($AA$5:$AA$13)))</f>
        <v>DNS</v>
      </c>
      <c r="AN35" s="283"/>
      <c r="AO35" s="286"/>
    </row>
    <row r="36" spans="1:41" ht="18" customHeight="1">
      <c r="A36" s="227">
        <v>32</v>
      </c>
      <c r="B36" s="231" t="s">
        <v>234</v>
      </c>
      <c r="C36" s="232" t="s">
        <v>235</v>
      </c>
      <c r="D36" s="230" t="s">
        <v>98</v>
      </c>
      <c r="E36" s="223">
        <f>IF(A36="","",VLOOKUP(A36,'100ｍ入力'!AE$5:AI$80,5,FALSE))</f>
        <v>15.3</v>
      </c>
      <c r="F36" s="224">
        <f>IF(E36="",0,VLOOKUP(ROUNDUP(E36,1),女子得点表!$B$5:$C$84,2))</f>
        <v>590</v>
      </c>
      <c r="G36" s="225">
        <f t="shared" si="17"/>
        <v>15</v>
      </c>
      <c r="H36" s="226">
        <f>IF($A36="","",VLOOKUP($A36,'1000m'!$AK$4:$AV$68,6,FALSE))</f>
        <v>4</v>
      </c>
      <c r="I36" s="226" t="s">
        <v>18</v>
      </c>
      <c r="J36" s="258">
        <f>IF($A36="","",VLOOKUP($A36,'1000m'!$AK$4:$AV$68,8,FALSE))</f>
        <v>16</v>
      </c>
      <c r="K36" s="226" t="s">
        <v>19</v>
      </c>
      <c r="L36" s="258">
        <f>IF($A36="","",VLOOKUP($A36,'1000m'!$AK$4:$AV$68,10,FALSE))</f>
        <v>55</v>
      </c>
      <c r="M36" s="224">
        <f>IF(H36="",0,VLOOKUP(AE36,女子得点表!$E$5:$F$206,2))</f>
        <v>400</v>
      </c>
      <c r="N36" s="224">
        <f>IF($A36="","",VLOOKUP($A36,'1000m'!$AK$4:$AV$68,12,FALSE))</f>
        <v>31</v>
      </c>
      <c r="O36" s="241">
        <f>IF(A36="","",幅跳び入力!BF35)</f>
        <v>2.72</v>
      </c>
      <c r="P36" s="224">
        <f>IF(O36="F",0,IF(O36&lt;2,0,IF(O36="",0,VLOOKUP(O36,女子得点表!$H$5:$I$205,2))))</f>
        <v>290</v>
      </c>
      <c r="Q36" s="268">
        <f t="shared" si="18"/>
        <v>31</v>
      </c>
      <c r="R36" s="241">
        <f>IF(A36="","",ﾎﾞｰﾙ投げ入力!AE37)</f>
        <v>10.58</v>
      </c>
      <c r="S36" s="224">
        <f>IF(R36="",0,VLOOKUP(R36,女子得点表!$K$5:$L$205,2))</f>
        <v>155</v>
      </c>
      <c r="T36" s="225">
        <f t="shared" si="19"/>
        <v>33</v>
      </c>
      <c r="U36" s="269">
        <f t="shared" si="20"/>
        <v>1435</v>
      </c>
      <c r="V36" s="270">
        <f t="shared" si="21"/>
        <v>33</v>
      </c>
      <c r="W36" s="96"/>
      <c r="AE36" s="277">
        <f t="shared" si="5"/>
        <v>256.55</v>
      </c>
      <c r="AF36" s="278">
        <f t="shared" si="6"/>
        <v>256.60000000000002</v>
      </c>
      <c r="AG36" s="282" t="str">
        <f>IF(AA37="","DNS",RANK(AF36,$AA$5:$AA44,MIN($AA$5:$AA$13)))</f>
        <v>DNS</v>
      </c>
      <c r="AN36" s="283"/>
      <c r="AO36" s="286"/>
    </row>
    <row r="37" spans="1:41" ht="18" customHeight="1">
      <c r="A37" s="227">
        <v>33</v>
      </c>
      <c r="B37" s="228" t="s">
        <v>236</v>
      </c>
      <c r="C37" s="229" t="s">
        <v>237</v>
      </c>
      <c r="D37" s="230" t="s">
        <v>98</v>
      </c>
      <c r="E37" s="223">
        <f>IF(A37="","",VLOOKUP(A37,'100ｍ入力'!AE$5:AI$80,5,FALSE))</f>
        <v>15.56</v>
      </c>
      <c r="F37" s="224">
        <f>IF(E37="",0,VLOOKUP(ROUNDUP(E37,1),女子得点表!$B$5:$C$84,2))</f>
        <v>545</v>
      </c>
      <c r="G37" s="225">
        <f t="shared" si="17"/>
        <v>20</v>
      </c>
      <c r="H37" s="226">
        <f>IF($A37="","",VLOOKUP($A37,'1000m'!$AK$4:$AV$68,6,FALSE))</f>
        <v>4</v>
      </c>
      <c r="I37" s="226" t="s">
        <v>18</v>
      </c>
      <c r="J37" s="258">
        <f>IF($A37="","",VLOOKUP($A37,'1000m'!$AK$4:$AV$68,8,FALSE))</f>
        <v>17</v>
      </c>
      <c r="K37" s="226" t="s">
        <v>19</v>
      </c>
      <c r="L37" s="258">
        <f>IF($A37="","",VLOOKUP($A37,'1000m'!$AK$4:$AV$68,10,FALSE))</f>
        <v>74</v>
      </c>
      <c r="M37" s="224">
        <f>IF(H37="",0,VLOOKUP(AE37,女子得点表!$E$5:$F$206,2))</f>
        <v>390</v>
      </c>
      <c r="N37" s="224">
        <f>IF($A37="","",VLOOKUP($A37,'1000m'!$AK$4:$AV$68,12,FALSE))</f>
        <v>32</v>
      </c>
      <c r="O37" s="241">
        <f>IF(A37="","",幅跳び入力!BF36)</f>
        <v>3</v>
      </c>
      <c r="P37" s="224">
        <f>IF(O37="F",0,IF(O37&lt;2,0,IF(O37="",0,VLOOKUP(O37,女子得点表!$H$5:$I$205,2))))</f>
        <v>400</v>
      </c>
      <c r="Q37" s="268">
        <f t="shared" si="18"/>
        <v>21</v>
      </c>
      <c r="R37" s="241">
        <f>IF(A37="","",ﾎﾞｰﾙ投げ入力!AE38)</f>
        <v>14.79</v>
      </c>
      <c r="S37" s="224">
        <f>IF(R37="",0,VLOOKUP(R37,女子得点表!$K$5:$L$205,2))</f>
        <v>275</v>
      </c>
      <c r="T37" s="225">
        <f t="shared" si="19"/>
        <v>29</v>
      </c>
      <c r="U37" s="269">
        <f t="shared" si="20"/>
        <v>1610</v>
      </c>
      <c r="V37" s="270">
        <f t="shared" si="21"/>
        <v>30</v>
      </c>
      <c r="W37" s="96"/>
      <c r="AE37" s="277">
        <f t="shared" si="5"/>
        <v>257.74</v>
      </c>
      <c r="AF37" s="278">
        <f t="shared" si="6"/>
        <v>257.8</v>
      </c>
      <c r="AG37" s="282" t="str">
        <f>IF(AA38="","DNS",RANK(AF37,$AA$5:$AA45,MIN($AA$5:$AA$13)))</f>
        <v>DNS</v>
      </c>
      <c r="AN37" s="283"/>
      <c r="AO37" s="286"/>
    </row>
    <row r="38" spans="1:41" ht="18" customHeight="1">
      <c r="A38" s="227">
        <v>34</v>
      </c>
      <c r="B38" s="228" t="s">
        <v>238</v>
      </c>
      <c r="C38" s="229" t="s">
        <v>239</v>
      </c>
      <c r="D38" s="230" t="s">
        <v>240</v>
      </c>
      <c r="E38" s="223">
        <f>IF(A38="","",VLOOKUP(A38,'100ｍ入力'!AE$5:AI$80,5,FALSE))</f>
        <v>13.78</v>
      </c>
      <c r="F38" s="224">
        <f>IF(E38="",0,VLOOKUP(ROUNDUP(E38,1),女子得点表!$B$5:$C$84,2))</f>
        <v>840</v>
      </c>
      <c r="G38" s="225">
        <f t="shared" si="17"/>
        <v>3</v>
      </c>
      <c r="H38" s="226">
        <f>IF($A38="","",VLOOKUP($A38,'1000m'!$AK$4:$AV$68,6,FALSE))</f>
        <v>3</v>
      </c>
      <c r="I38" s="226" t="s">
        <v>18</v>
      </c>
      <c r="J38" s="258">
        <f>IF($A38="","",VLOOKUP($A38,'1000m'!$AK$4:$AV$68,8,FALSE))</f>
        <v>42</v>
      </c>
      <c r="K38" s="226" t="s">
        <v>19</v>
      </c>
      <c r="L38" s="258">
        <f>IF($A38="","",VLOOKUP($A38,'1000m'!$AK$4:$AV$68,10,FALSE))</f>
        <v>59</v>
      </c>
      <c r="M38" s="224">
        <f>IF(H38="",0,VLOOKUP(AE38,女子得点表!$E$5:$F$206,2))</f>
        <v>605</v>
      </c>
      <c r="N38" s="224">
        <f>IF($A38="","",VLOOKUP($A38,'1000m'!$AK$4:$AV$68,12,FALSE))</f>
        <v>15</v>
      </c>
      <c r="O38" s="241">
        <f>IF(A38="","",幅跳び入力!BF37)</f>
        <v>4.66</v>
      </c>
      <c r="P38" s="224">
        <f>IF(O38="F",0,IF(O38&lt;2,0,IF(O38="",0,VLOOKUP(O38,女子得点表!$H$5:$I$205,2))))</f>
        <v>895</v>
      </c>
      <c r="Q38" s="268">
        <f t="shared" si="18"/>
        <v>1</v>
      </c>
      <c r="R38" s="241">
        <f>IF(A38="","",ﾎﾞｰﾙ投げ入力!AE39)</f>
        <v>39.93</v>
      </c>
      <c r="S38" s="224">
        <f>IF(R38="",0,VLOOKUP(R38,女子得点表!$K$5:$L$205,2))</f>
        <v>765</v>
      </c>
      <c r="T38" s="225">
        <f t="shared" si="19"/>
        <v>2</v>
      </c>
      <c r="U38" s="269">
        <f t="shared" si="20"/>
        <v>3105</v>
      </c>
      <c r="V38" s="270">
        <f t="shared" si="21"/>
        <v>1</v>
      </c>
      <c r="W38" s="361" t="s">
        <v>144</v>
      </c>
      <c r="AE38" s="277">
        <f t="shared" si="5"/>
        <v>222.59</v>
      </c>
      <c r="AF38" s="278">
        <f t="shared" si="6"/>
        <v>222.6</v>
      </c>
      <c r="AG38" s="282" t="str">
        <f>IF(AA39="","DNS",RANK(AF38,$AA$5:$AA46,MIN($AA$5:$AA$13)))</f>
        <v>DNS</v>
      </c>
      <c r="AN38" s="283"/>
      <c r="AO38" s="286"/>
    </row>
    <row r="39" spans="1:41" ht="18" customHeight="1">
      <c r="A39" s="227">
        <v>35</v>
      </c>
      <c r="B39" s="228" t="s">
        <v>241</v>
      </c>
      <c r="C39" s="229" t="s">
        <v>242</v>
      </c>
      <c r="D39" s="230" t="s">
        <v>240</v>
      </c>
      <c r="E39" s="223">
        <f>IF(A39="","",VLOOKUP(A39,'100ｍ入力'!AE$5:AI$80,5,FALSE))</f>
        <v>13.48</v>
      </c>
      <c r="F39" s="224">
        <f>IF(E39="",0,VLOOKUP(ROUNDUP(E39,1),女子得点表!$B$5:$C$84,2))</f>
        <v>880</v>
      </c>
      <c r="G39" s="225">
        <f t="shared" si="17"/>
        <v>1</v>
      </c>
      <c r="H39" s="226">
        <f>IF($A39="","",VLOOKUP($A39,'1000m'!$AK$4:$AV$68,6,FALSE))</f>
        <v>3</v>
      </c>
      <c r="I39" s="226" t="s">
        <v>18</v>
      </c>
      <c r="J39" s="258">
        <f>IF($A39="","",VLOOKUP($A39,'1000m'!$AK$4:$AV$68,8,FALSE))</f>
        <v>30</v>
      </c>
      <c r="K39" s="226" t="s">
        <v>19</v>
      </c>
      <c r="L39" s="258">
        <f>IF($A39="","",VLOOKUP($A39,'1000m'!$AK$4:$AV$68,10,FALSE))</f>
        <v>4</v>
      </c>
      <c r="M39" s="224">
        <f>IF(H39="",0,VLOOKUP(AE39,女子得点表!$E$5:$F$206,2))</f>
        <v>695</v>
      </c>
      <c r="N39" s="224">
        <f>IF($A39="","",VLOOKUP($A39,'1000m'!$AK$4:$AV$68,12,FALSE))</f>
        <v>5</v>
      </c>
      <c r="O39" s="241">
        <f>IF(A39="","",幅跳び入力!BF38)</f>
        <v>3.8</v>
      </c>
      <c r="P39" s="224">
        <f>IF(O39="F",0,IF(O39&lt;2,0,IF(O39="",0,VLOOKUP(O39,女子得点表!$H$5:$I$205,2))))</f>
        <v>640</v>
      </c>
      <c r="Q39" s="268">
        <f t="shared" si="18"/>
        <v>6</v>
      </c>
      <c r="R39" s="241">
        <f>IF(A39="","",ﾎﾞｰﾙ投げ入力!AE40)</f>
        <v>25.35</v>
      </c>
      <c r="S39" s="224">
        <f>IF(R39="",0,VLOOKUP(R39,女子得点表!$K$5:$L$205,2))</f>
        <v>510</v>
      </c>
      <c r="T39" s="225">
        <f t="shared" si="19"/>
        <v>10</v>
      </c>
      <c r="U39" s="269">
        <f t="shared" si="20"/>
        <v>2725</v>
      </c>
      <c r="V39" s="270">
        <f t="shared" si="21"/>
        <v>4</v>
      </c>
      <c r="W39" s="96"/>
      <c r="AE39" s="277">
        <f t="shared" si="5"/>
        <v>210.04</v>
      </c>
      <c r="AF39" s="278">
        <f t="shared" si="6"/>
        <v>210.1</v>
      </c>
      <c r="AG39" s="282" t="str">
        <f>IF(AA40="","DNS",RANK(AF39,$AA$5:$AA47,MIN($AA$5:$AA$13)))</f>
        <v>DNS</v>
      </c>
      <c r="AN39" s="283"/>
      <c r="AO39" s="286"/>
    </row>
    <row r="40" spans="1:41" ht="18" customHeight="1">
      <c r="A40" s="227"/>
      <c r="B40" s="228"/>
      <c r="C40" s="229"/>
      <c r="D40" s="230"/>
      <c r="E40" s="223" t="str">
        <f>IF(A40="","",VLOOKUP(A40,'100ｍ入力'!AE$5:AI$80,5,FALSE))</f>
        <v/>
      </c>
      <c r="F40" s="224">
        <f>IF(E40="",0,VLOOKUP(ROUNDUP(E40,1),女子得点表!$B$5:$C$84,2))</f>
        <v>0</v>
      </c>
      <c r="G40" s="225" t="str">
        <f t="shared" si="17"/>
        <v>DNS</v>
      </c>
      <c r="H40" s="226" t="str">
        <f>IF($A40="","",VLOOKUP($A40,'1000m'!$AK$4:$AV$68,6,FALSE))</f>
        <v/>
      </c>
      <c r="I40" s="226" t="s">
        <v>18</v>
      </c>
      <c r="J40" s="258" t="str">
        <f>IF($A40="","",VLOOKUP($A40,'1000m'!$AK$4:$AV$68,8,FALSE))</f>
        <v/>
      </c>
      <c r="K40" s="226" t="s">
        <v>19</v>
      </c>
      <c r="L40" s="258" t="str">
        <f>IF($A40="","",VLOOKUP($A40,'1000m'!$AK$4:$AV$68,10,FALSE))</f>
        <v/>
      </c>
      <c r="M40" s="224">
        <f>IF(H40="",0,VLOOKUP(AE40,女子得点表!$E$5:$F$206,2))</f>
        <v>0</v>
      </c>
      <c r="N40" s="224" t="str">
        <f>IF($A40="","",VLOOKUP($A40,'1000m'!$AK$4:$AV$68,12,FALSE))</f>
        <v/>
      </c>
      <c r="O40" s="241" t="str">
        <f>IF(A40="","",幅跳び入力!BF39)</f>
        <v/>
      </c>
      <c r="P40" s="224">
        <f>IF(O40="F",0,IF(O40&lt;2,0,IF(O40="",0,VLOOKUP(O40,女子得点表!$H$5:$I$205,2))))</f>
        <v>0</v>
      </c>
      <c r="Q40" s="268" t="str">
        <f t="shared" si="18"/>
        <v>DNS</v>
      </c>
      <c r="R40" s="241" t="str">
        <f>IF(A40="","",ﾎﾞｰﾙ投げ入力!AE41)</f>
        <v/>
      </c>
      <c r="S40" s="224">
        <f>IF(R40="",0,VLOOKUP(R40,女子得点表!$K$5:$L$205,2))</f>
        <v>0</v>
      </c>
      <c r="T40" s="225" t="str">
        <f t="shared" si="19"/>
        <v>DNS</v>
      </c>
      <c r="U40" s="269" t="str">
        <f t="shared" si="20"/>
        <v/>
      </c>
      <c r="V40" s="270" t="str">
        <f t="shared" si="21"/>
        <v/>
      </c>
      <c r="W40" s="96"/>
      <c r="AE40" s="277" t="e">
        <f t="shared" si="5"/>
        <v>#VALUE!</v>
      </c>
      <c r="AF40" s="278" t="e">
        <f t="shared" si="6"/>
        <v>#VALUE!</v>
      </c>
      <c r="AG40" s="282" t="str">
        <f>IF(AA41="","DNS",RANK(AF40,$AA$5:$AA48,MIN($AA$5:$AA$13)))</f>
        <v>DNS</v>
      </c>
      <c r="AN40" s="283"/>
      <c r="AO40" s="286"/>
    </row>
    <row r="41" spans="1:41" ht="18" customHeight="1">
      <c r="A41" s="227"/>
      <c r="B41" s="228"/>
      <c r="C41" s="229"/>
      <c r="D41" s="230"/>
      <c r="E41" s="223" t="str">
        <f>IF(A41="","",VLOOKUP(A41,'100ｍ入力'!AE$5:AI$80,5,FALSE))</f>
        <v/>
      </c>
      <c r="F41" s="224">
        <f>IF(E41="",0,VLOOKUP(ROUNDUP(E41,1),女子得点表!$B$5:$C$84,2))</f>
        <v>0</v>
      </c>
      <c r="G41" s="225" t="str">
        <f t="shared" si="17"/>
        <v>DNS</v>
      </c>
      <c r="H41" s="226" t="str">
        <f>IF($A41="","",VLOOKUP($A41,'1000m'!$AK$4:$AV$68,6,FALSE))</f>
        <v/>
      </c>
      <c r="I41" s="226" t="s">
        <v>18</v>
      </c>
      <c r="J41" s="258" t="str">
        <f>IF($A41="","",VLOOKUP($A41,'1000m'!$AK$4:$AV$68,8,FALSE))</f>
        <v/>
      </c>
      <c r="K41" s="226" t="s">
        <v>19</v>
      </c>
      <c r="L41" s="258" t="str">
        <f>IF($A41="","",VLOOKUP($A41,'1000m'!$AK$4:$AV$68,10,FALSE))</f>
        <v/>
      </c>
      <c r="M41" s="224">
        <f>IF(H41="",0,VLOOKUP(AE41,女子得点表!$E$5:$F$206,2))</f>
        <v>0</v>
      </c>
      <c r="N41" s="224" t="str">
        <f>IF($A41="","",VLOOKUP($A41,'1000m'!$AK$4:$AV$68,12,FALSE))</f>
        <v/>
      </c>
      <c r="O41" s="241" t="str">
        <f>IF(A41="","",幅跳び入力!BF40)</f>
        <v/>
      </c>
      <c r="P41" s="224">
        <f>IF(O41="F",0,IF(O41&lt;2,0,IF(O41="",0,VLOOKUP(O41,女子得点表!$H$5:$I$205,2))))</f>
        <v>0</v>
      </c>
      <c r="Q41" s="268" t="str">
        <f t="shared" si="18"/>
        <v>DNS</v>
      </c>
      <c r="R41" s="241" t="str">
        <f>IF(A41="","",ﾎﾞｰﾙ投げ入力!AE42)</f>
        <v/>
      </c>
      <c r="S41" s="224">
        <f>IF(R41="",0,VLOOKUP(R41,女子得点表!$K$5:$L$205,2))</f>
        <v>0</v>
      </c>
      <c r="T41" s="225" t="str">
        <f t="shared" si="19"/>
        <v>DNS</v>
      </c>
      <c r="U41" s="269" t="str">
        <f t="shared" si="20"/>
        <v/>
      </c>
      <c r="V41" s="270" t="str">
        <f t="shared" si="21"/>
        <v/>
      </c>
      <c r="W41" s="96"/>
      <c r="AE41" s="277" t="e">
        <f t="shared" si="5"/>
        <v>#VALUE!</v>
      </c>
      <c r="AF41" s="278" t="e">
        <f t="shared" si="6"/>
        <v>#VALUE!</v>
      </c>
      <c r="AG41" s="282" t="str">
        <f>IF(AA42="","DNS",RANK(AF41,$AA$5:$AA49,MIN($AA$5:$AA$13)))</f>
        <v>DNS</v>
      </c>
      <c r="AN41" s="283"/>
      <c r="AO41" s="286"/>
    </row>
    <row r="42" spans="1:41" ht="18" customHeight="1">
      <c r="A42" s="227"/>
      <c r="B42" s="228"/>
      <c r="C42" s="229"/>
      <c r="D42" s="230"/>
      <c r="E42" s="223" t="str">
        <f>IF(A42="","",VLOOKUP(A42,'100ｍ入力'!AE$5:AI$80,5,FALSE))</f>
        <v/>
      </c>
      <c r="F42" s="224">
        <f>IF(E42="",0,VLOOKUP(ROUNDUP(E42,1),女子得点表!$B$5:$C$84,2))</f>
        <v>0</v>
      </c>
      <c r="G42" s="225" t="str">
        <f t="shared" si="17"/>
        <v>DNS</v>
      </c>
      <c r="H42" s="226" t="str">
        <f>IF($A42="","",VLOOKUP($A42,'1000m'!$AK$4:$AV$68,6,FALSE))</f>
        <v/>
      </c>
      <c r="I42" s="226" t="s">
        <v>18</v>
      </c>
      <c r="J42" s="258" t="str">
        <f>IF($A42="","",VLOOKUP($A42,'1000m'!$AK$4:$AV$68,8,FALSE))</f>
        <v/>
      </c>
      <c r="K42" s="226" t="s">
        <v>19</v>
      </c>
      <c r="L42" s="258" t="str">
        <f>IF($A42="","",VLOOKUP($A42,'1000m'!$AK$4:$AV$68,10,FALSE))</f>
        <v/>
      </c>
      <c r="M42" s="224">
        <f>IF(H42="",0,VLOOKUP(AE42,女子得点表!$E$5:$F$206,2))</f>
        <v>0</v>
      </c>
      <c r="N42" s="224" t="str">
        <f>IF($A42="","",VLOOKUP($A42,'1000m'!$AK$4:$AV$68,12,FALSE))</f>
        <v/>
      </c>
      <c r="O42" s="241" t="str">
        <f>IF(A42="","",幅跳び入力!BF41)</f>
        <v/>
      </c>
      <c r="P42" s="224">
        <f>IF(O42="F",0,IF(O42&lt;2,0,IF(O42="",0,VLOOKUP(O42,女子得点表!$H$5:$I$205,2))))</f>
        <v>0</v>
      </c>
      <c r="Q42" s="268" t="str">
        <f t="shared" si="18"/>
        <v>DNS</v>
      </c>
      <c r="R42" s="241" t="str">
        <f>IF(A42="","",ﾎﾞｰﾙ投げ入力!AE43)</f>
        <v/>
      </c>
      <c r="S42" s="224">
        <f>IF(R42="",0,VLOOKUP(R42,女子得点表!$K$5:$L$205,2))</f>
        <v>0</v>
      </c>
      <c r="T42" s="225" t="str">
        <f t="shared" si="19"/>
        <v>DNS</v>
      </c>
      <c r="U42" s="269" t="str">
        <f t="shared" si="20"/>
        <v/>
      </c>
      <c r="V42" s="270" t="str">
        <f t="shared" si="21"/>
        <v/>
      </c>
      <c r="W42" s="96"/>
      <c r="AE42" s="277" t="e">
        <f t="shared" si="5"/>
        <v>#VALUE!</v>
      </c>
      <c r="AF42" s="278" t="e">
        <f t="shared" si="6"/>
        <v>#VALUE!</v>
      </c>
      <c r="AG42" s="282" t="str">
        <f>IF(AA43="","DNS",RANK(AF42,$AA$5:$AA50,MIN($AA$5:$AA$13)))</f>
        <v>DNS</v>
      </c>
      <c r="AN42" s="283"/>
      <c r="AO42" s="286"/>
    </row>
    <row r="43" spans="1:41" ht="18" customHeight="1">
      <c r="A43" s="227"/>
      <c r="B43" s="228"/>
      <c r="C43" s="229"/>
      <c r="D43" s="230"/>
      <c r="E43" s="223" t="str">
        <f>IF(A43="","",VLOOKUP(A43,'100ｍ入力'!AE$5:AI$80,5,FALSE))</f>
        <v/>
      </c>
      <c r="F43" s="224">
        <f>IF(E43="",0,VLOOKUP(ROUNDUP(E43,1),女子得点表!$B$5:$C$84,2))</f>
        <v>0</v>
      </c>
      <c r="G43" s="225" t="str">
        <f t="shared" si="17"/>
        <v>DNS</v>
      </c>
      <c r="H43" s="226" t="str">
        <f>IF($A43="","",VLOOKUP($A43,'1000m'!$AK$4:$AV$68,6,FALSE))</f>
        <v/>
      </c>
      <c r="I43" s="226" t="s">
        <v>18</v>
      </c>
      <c r="J43" s="258" t="str">
        <f>IF($A43="","",VLOOKUP($A43,'1000m'!$AK$4:$AV$68,8,FALSE))</f>
        <v/>
      </c>
      <c r="K43" s="226" t="s">
        <v>19</v>
      </c>
      <c r="L43" s="258" t="str">
        <f>IF($A43="","",VLOOKUP($A43,'1000m'!$AK$4:$AV$68,10,FALSE))</f>
        <v/>
      </c>
      <c r="M43" s="224">
        <f>IF(H43="",0,VLOOKUP(AE43,女子得点表!$E$5:$F$206,2))</f>
        <v>0</v>
      </c>
      <c r="N43" s="224" t="str">
        <f>IF($A43="","",VLOOKUP($A43,'1000m'!$AK$4:$AV$68,12,FALSE))</f>
        <v/>
      </c>
      <c r="O43" s="241" t="str">
        <f>IF(A43="","",幅跳び入力!BF42)</f>
        <v/>
      </c>
      <c r="P43" s="224">
        <f>IF(O43="F",0,IF(O43&lt;2,0,IF(O43="",0,VLOOKUP(O43,女子得点表!$H$5:$I$205,2))))</f>
        <v>0</v>
      </c>
      <c r="Q43" s="268" t="str">
        <f t="shared" si="18"/>
        <v>DNS</v>
      </c>
      <c r="R43" s="241" t="str">
        <f>IF(A43="","",ﾎﾞｰﾙ投げ入力!AE44)</f>
        <v/>
      </c>
      <c r="S43" s="224">
        <f>IF(R43="",0,VLOOKUP(R43,女子得点表!$K$5:$L$205,2))</f>
        <v>0</v>
      </c>
      <c r="T43" s="225" t="str">
        <f t="shared" si="19"/>
        <v>DNS</v>
      </c>
      <c r="U43" s="269" t="str">
        <f t="shared" si="20"/>
        <v/>
      </c>
      <c r="V43" s="270" t="str">
        <f t="shared" si="21"/>
        <v/>
      </c>
      <c r="W43" s="96"/>
      <c r="AE43" s="277" t="e">
        <f t="shared" si="5"/>
        <v>#VALUE!</v>
      </c>
      <c r="AF43" s="278" t="e">
        <f t="shared" si="6"/>
        <v>#VALUE!</v>
      </c>
      <c r="AG43" s="282" t="str">
        <f>IF(AA44="","DNS",RANK(AF43,$AA$5:$AA51,MIN($AA$5:$AA$13)))</f>
        <v>DNS</v>
      </c>
      <c r="AN43" s="283"/>
      <c r="AO43" s="286"/>
    </row>
    <row r="44" spans="1:41" ht="18" customHeight="1">
      <c r="A44" s="227"/>
      <c r="B44" s="228"/>
      <c r="C44" s="229"/>
      <c r="D44" s="230"/>
      <c r="E44" s="223" t="str">
        <f>IF(A44="","",VLOOKUP(A44,'100ｍ入力'!AE$5:AI$80,5,FALSE))</f>
        <v/>
      </c>
      <c r="F44" s="224">
        <f>IF(E44="",0,VLOOKUP(ROUNDUP(E44,1),女子得点表!$B$5:$C$84,2))</f>
        <v>0</v>
      </c>
      <c r="G44" s="225" t="str">
        <f t="shared" si="7"/>
        <v>DNS</v>
      </c>
      <c r="H44" s="226" t="str">
        <f>IF($A44="","",VLOOKUP($A44,'1000m'!$AK$4:$AV$68,6,FALSE))</f>
        <v/>
      </c>
      <c r="I44" s="226" t="s">
        <v>18</v>
      </c>
      <c r="J44" s="258" t="str">
        <f>IF($A44="","",VLOOKUP($A44,'1000m'!$AK$4:$AV$68,8,FALSE))</f>
        <v/>
      </c>
      <c r="K44" s="226" t="s">
        <v>19</v>
      </c>
      <c r="L44" s="258" t="str">
        <f>IF($A44="","",VLOOKUP($A44,'1000m'!$AK$4:$AV$68,10,FALSE))</f>
        <v/>
      </c>
      <c r="M44" s="224">
        <f>IF(H44="",0,VLOOKUP(AE44,女子得点表!$E$5:$F$206,2))</f>
        <v>0</v>
      </c>
      <c r="N44" s="224" t="str">
        <f>IF($A44="","",VLOOKUP($A44,'1000m'!$AK$4:$AV$68,12,FALSE))</f>
        <v/>
      </c>
      <c r="O44" s="241" t="str">
        <f>IF(A44="","",幅跳び入力!BF43)</f>
        <v/>
      </c>
      <c r="P44" s="224">
        <f>IF(O44="F",0,IF(O44&lt;2,0,IF(O44="",0,VLOOKUP(O44,女子得点表!$H$5:$I$205,2))))</f>
        <v>0</v>
      </c>
      <c r="Q44" s="268" t="str">
        <f t="shared" si="8"/>
        <v>DNS</v>
      </c>
      <c r="R44" s="241" t="str">
        <f>IF(A44="","",ﾎﾞｰﾙ投げ入力!AE45)</f>
        <v/>
      </c>
      <c r="S44" s="224">
        <f>IF(R44="",0,VLOOKUP(R44,女子得点表!$K$5:$L$205,2))</f>
        <v>0</v>
      </c>
      <c r="T44" s="225" t="str">
        <f t="shared" si="9"/>
        <v>DNS</v>
      </c>
      <c r="U44" s="269" t="str">
        <f t="shared" si="10"/>
        <v/>
      </c>
      <c r="V44" s="270" t="str">
        <f t="shared" si="11"/>
        <v/>
      </c>
      <c r="W44" s="96"/>
      <c r="AE44" s="277" t="e">
        <f t="shared" si="5"/>
        <v>#VALUE!</v>
      </c>
      <c r="AF44" s="278" t="e">
        <f t="shared" si="6"/>
        <v>#VALUE!</v>
      </c>
      <c r="AG44" s="282" t="str">
        <f>IF(AA45="","DNS",RANK(AF44,$AA$5:$AA52,MIN($AA$5:$AA$13)))</f>
        <v>DNS</v>
      </c>
      <c r="AN44" s="283"/>
      <c r="AO44" s="286"/>
    </row>
    <row r="45" spans="1:41" ht="18" customHeight="1">
      <c r="A45" s="227"/>
      <c r="B45" s="228"/>
      <c r="C45" s="229"/>
      <c r="D45" s="230"/>
      <c r="E45" s="223" t="str">
        <f>IF(A45="","",VLOOKUP(A45,'100ｍ入力'!AE$5:AI$80,5,FALSE))</f>
        <v/>
      </c>
      <c r="F45" s="224">
        <f>IF(E45="",0,VLOOKUP(ROUNDUP(E45,1),女子得点表!$B$5:$C$84,2))</f>
        <v>0</v>
      </c>
      <c r="G45" s="225" t="str">
        <f t="shared" si="7"/>
        <v>DNS</v>
      </c>
      <c r="H45" s="226" t="str">
        <f>IF($A45="","",VLOOKUP($A45,'1000m'!$AK$4:$AV$68,6,FALSE))</f>
        <v/>
      </c>
      <c r="I45" s="226" t="s">
        <v>18</v>
      </c>
      <c r="J45" s="258" t="str">
        <f>IF($A45="","",VLOOKUP($A45,'1000m'!$AK$4:$AV$68,8,FALSE))</f>
        <v/>
      </c>
      <c r="K45" s="226" t="s">
        <v>19</v>
      </c>
      <c r="L45" s="258" t="str">
        <f>IF($A45="","",VLOOKUP($A45,'1000m'!$AK$4:$AV$68,10,FALSE))</f>
        <v/>
      </c>
      <c r="M45" s="224">
        <f>IF(H45="",0,VLOOKUP(AE45,女子得点表!$E$5:$F$206,2))</f>
        <v>0</v>
      </c>
      <c r="N45" s="224" t="str">
        <f>IF($A45="","",VLOOKUP($A45,'1000m'!$AK$4:$AV$68,12,FALSE))</f>
        <v/>
      </c>
      <c r="O45" s="241" t="str">
        <f>IF(A45="","",幅跳び入力!BF44)</f>
        <v/>
      </c>
      <c r="P45" s="224">
        <f>IF(O45="F",0,IF(O45&lt;2,0,IF(O45="",0,VLOOKUP(O45,女子得点表!$H$5:$I$205,2))))</f>
        <v>0</v>
      </c>
      <c r="Q45" s="268" t="str">
        <f t="shared" si="8"/>
        <v>DNS</v>
      </c>
      <c r="R45" s="241" t="str">
        <f>IF(A45="","",ﾎﾞｰﾙ投げ入力!AE46)</f>
        <v/>
      </c>
      <c r="S45" s="224">
        <f>IF(R45="",0,VLOOKUP(R45,女子得点表!$K$5:$L$205,2))</f>
        <v>0</v>
      </c>
      <c r="T45" s="225" t="str">
        <f t="shared" si="9"/>
        <v>DNS</v>
      </c>
      <c r="U45" s="269" t="str">
        <f t="shared" si="10"/>
        <v/>
      </c>
      <c r="V45" s="270" t="str">
        <f t="shared" si="11"/>
        <v/>
      </c>
      <c r="W45" s="96"/>
      <c r="AE45" s="277" t="e">
        <f t="shared" si="5"/>
        <v>#VALUE!</v>
      </c>
      <c r="AF45" s="278" t="e">
        <f t="shared" si="6"/>
        <v>#VALUE!</v>
      </c>
      <c r="AG45" s="282" t="str">
        <f>IF(AA46="","DNS",RANK(AF45,$AA$5:$AA53,MIN($AA$5:$AA$13)))</f>
        <v>DNS</v>
      </c>
      <c r="AN45" s="283"/>
      <c r="AO45" s="286"/>
    </row>
    <row r="46" spans="1:41" ht="18" customHeight="1">
      <c r="A46" s="227"/>
      <c r="B46" s="228"/>
      <c r="C46" s="229"/>
      <c r="D46" s="230"/>
      <c r="E46" s="223" t="str">
        <f>IF(A46="","",VLOOKUP(A46,'100ｍ入力'!AE$5:AI$80,5,FALSE))</f>
        <v/>
      </c>
      <c r="F46" s="224">
        <f>IF(E46="",0,VLOOKUP(ROUNDUP(E46,1),女子得点表!$B$5:$C$84,2))</f>
        <v>0</v>
      </c>
      <c r="G46" s="225" t="str">
        <f t="shared" ref="G46" si="22">IF(E46="","DNS",RANK(E46,$E$5:$E$111,MAX($E$5:$E$111)))</f>
        <v>DNS</v>
      </c>
      <c r="H46" s="226" t="str">
        <f>IF($A46="","",VLOOKUP($A46,'1000m'!$AK$4:$AV$68,6,FALSE))</f>
        <v/>
      </c>
      <c r="I46" s="226" t="s">
        <v>18</v>
      </c>
      <c r="J46" s="258" t="str">
        <f>IF($A46="","",VLOOKUP($A46,'1000m'!$AK$4:$AV$68,8,FALSE))</f>
        <v/>
      </c>
      <c r="K46" s="226" t="s">
        <v>19</v>
      </c>
      <c r="L46" s="258" t="str">
        <f>IF($A46="","",VLOOKUP($A46,'1000m'!$AK$4:$AV$68,10,FALSE))</f>
        <v/>
      </c>
      <c r="M46" s="224">
        <f>IF(H46="",0,VLOOKUP(AE46,女子得点表!$E$5:$F$206,2))</f>
        <v>0</v>
      </c>
      <c r="N46" s="224" t="str">
        <f>IF($A46="","",VLOOKUP($A46,'1000m'!$AK$4:$AV$68,12,FALSE))</f>
        <v/>
      </c>
      <c r="O46" s="241" t="str">
        <f>IF(A46="","",幅跳び入力!BF45)</f>
        <v/>
      </c>
      <c r="P46" s="224">
        <f>IF(O46="F",0,IF(O46&lt;2,0,IF(O46="",0,VLOOKUP(O46,女子得点表!$H$5:$I$205,2))))</f>
        <v>0</v>
      </c>
      <c r="Q46" s="268" t="str">
        <f t="shared" ref="Q46" si="23">IF(O46="F","",IF(O46="","DNS",RANK(O46,$O$5:$O$111,0)))</f>
        <v>DNS</v>
      </c>
      <c r="R46" s="241" t="str">
        <f>IF(A46="","",ﾎﾞｰﾙ投げ入力!AE47)</f>
        <v/>
      </c>
      <c r="S46" s="224">
        <f>IF(R46="",0,VLOOKUP(R46,女子得点表!$K$5:$L$205,2))</f>
        <v>0</v>
      </c>
      <c r="T46" s="225" t="str">
        <f t="shared" ref="T46" si="24">IF(R46="","DNS",RANK(R46,$R$5:$R$111,0))</f>
        <v>DNS</v>
      </c>
      <c r="U46" s="269" t="str">
        <f t="shared" ref="U46" si="25">IF((F46+M46+P46+S46)=0,"",F46+M46+P46+S46)</f>
        <v/>
      </c>
      <c r="V46" s="270" t="str">
        <f t="shared" ref="V46" si="26">IF(A46="","",RANK(U46,$U$5:$U$118,0))</f>
        <v/>
      </c>
      <c r="W46" s="96"/>
      <c r="AE46" s="277" t="e">
        <f t="shared" si="5"/>
        <v>#VALUE!</v>
      </c>
      <c r="AF46" s="278" t="e">
        <f t="shared" si="6"/>
        <v>#VALUE!</v>
      </c>
      <c r="AG46" s="282" t="str">
        <f>IF(AA47="","DNS",RANK(AF46,$AA$5:$AA54,MIN($AA$5:$AA$13)))</f>
        <v>DNS</v>
      </c>
      <c r="AN46" s="283"/>
      <c r="AO46" s="286"/>
    </row>
    <row r="47" spans="1:41" ht="18" customHeight="1">
      <c r="A47" s="227"/>
      <c r="B47" s="228"/>
      <c r="C47" s="229"/>
      <c r="D47" s="230"/>
      <c r="E47" s="223" t="str">
        <f>IF(A47="","",VLOOKUP(A47,'100ｍ入力'!AE$5:AI$80,5,FALSE))</f>
        <v/>
      </c>
      <c r="F47" s="224">
        <f>IF(E47="",0,VLOOKUP(ROUNDUP(E47,1),女子得点表!$B$5:$C$84,2))</f>
        <v>0</v>
      </c>
      <c r="G47" s="225" t="str">
        <f t="shared" si="7"/>
        <v>DNS</v>
      </c>
      <c r="H47" s="226" t="str">
        <f>IF($A47="","",VLOOKUP($A47,'1000m'!$AK$4:$AV$68,6,FALSE))</f>
        <v/>
      </c>
      <c r="I47" s="226" t="s">
        <v>18</v>
      </c>
      <c r="J47" s="258" t="str">
        <f>IF($A47="","",VLOOKUP($A47,'1000m'!$AK$4:$AV$68,8,FALSE))</f>
        <v/>
      </c>
      <c r="K47" s="226" t="s">
        <v>19</v>
      </c>
      <c r="L47" s="258" t="str">
        <f>IF($A47="","",VLOOKUP($A47,'1000m'!$AK$4:$AV$68,10,FALSE))</f>
        <v/>
      </c>
      <c r="M47" s="224">
        <f>IF(H47="",0,VLOOKUP(AE47,女子得点表!$E$5:$F$206,2))</f>
        <v>0</v>
      </c>
      <c r="N47" s="224" t="str">
        <f>IF($A47="","",VLOOKUP($A47,'1000m'!$AK$4:$AV$68,12,FALSE))</f>
        <v/>
      </c>
      <c r="O47" s="241" t="str">
        <f>IF(A47="","",幅跳び入力!BF46)</f>
        <v/>
      </c>
      <c r="P47" s="224">
        <f>IF(O47="F",0,IF(O47&lt;2,0,IF(O47="",0,VLOOKUP(O47,女子得点表!$H$5:$I$205,2))))</f>
        <v>0</v>
      </c>
      <c r="Q47" s="268" t="str">
        <f t="shared" si="8"/>
        <v>DNS</v>
      </c>
      <c r="R47" s="241" t="str">
        <f>IF(A47="","",ﾎﾞｰﾙ投げ入力!AE48)</f>
        <v/>
      </c>
      <c r="S47" s="224">
        <f>IF(R47="",0,VLOOKUP(R47,女子得点表!$K$5:$L$205,2))</f>
        <v>0</v>
      </c>
      <c r="T47" s="225" t="str">
        <f t="shared" si="9"/>
        <v>DNS</v>
      </c>
      <c r="U47" s="269" t="str">
        <f t="shared" si="10"/>
        <v/>
      </c>
      <c r="V47" s="270" t="str">
        <f t="shared" si="11"/>
        <v/>
      </c>
      <c r="W47" s="96"/>
      <c r="AE47" s="277" t="e">
        <f t="shared" si="5"/>
        <v>#VALUE!</v>
      </c>
      <c r="AF47" s="278" t="e">
        <f t="shared" si="6"/>
        <v>#VALUE!</v>
      </c>
      <c r="AG47" s="282" t="str">
        <f>IF(AA48="","DNS",RANK(AF47,$AA$5:$AA55,MIN($AA$5:$AA$13)))</f>
        <v>DNS</v>
      </c>
      <c r="AN47" s="283"/>
      <c r="AO47" s="286"/>
    </row>
    <row r="48" spans="1:41" ht="18" customHeight="1">
      <c r="A48" s="227"/>
      <c r="B48" s="228"/>
      <c r="C48" s="229"/>
      <c r="D48" s="230"/>
      <c r="E48" s="223" t="str">
        <f>IF(A48="","",VLOOKUP(A48,'100ｍ入力'!AE$5:AI$80,5,FALSE))</f>
        <v/>
      </c>
      <c r="F48" s="224">
        <f>IF(E48="",0,VLOOKUP(ROUNDUP(E48,1),女子得点表!$B$5:$C$84,2))</f>
        <v>0</v>
      </c>
      <c r="G48" s="225" t="str">
        <f t="shared" si="7"/>
        <v>DNS</v>
      </c>
      <c r="H48" s="226" t="str">
        <f>IF($A48="","",VLOOKUP($A48,'1000m'!$AK$4:$AV$68,6,FALSE))</f>
        <v/>
      </c>
      <c r="I48" s="226" t="s">
        <v>18</v>
      </c>
      <c r="J48" s="258" t="str">
        <f>IF($A48="","",VLOOKUP($A48,'1000m'!$AK$4:$AV$68,8,FALSE))</f>
        <v/>
      </c>
      <c r="K48" s="226" t="s">
        <v>19</v>
      </c>
      <c r="L48" s="258" t="str">
        <f>IF($A48="","",VLOOKUP($A48,'1000m'!$AK$4:$AV$68,10,FALSE))</f>
        <v/>
      </c>
      <c r="M48" s="224">
        <f>IF(H48="",0,VLOOKUP(AE48,女子得点表!$E$5:$F$206,2))</f>
        <v>0</v>
      </c>
      <c r="N48" s="224" t="str">
        <f>IF($A48="","",VLOOKUP($A48,'1000m'!$AK$4:$AV$68,12,FALSE))</f>
        <v/>
      </c>
      <c r="O48" s="241" t="str">
        <f>IF(A48="","",幅跳び入力!BF47)</f>
        <v/>
      </c>
      <c r="P48" s="224">
        <f>IF(O48="F",0,IF(O48&lt;2,0,IF(O48="",0,VLOOKUP(O48,女子得点表!$H$5:$I$205,2))))</f>
        <v>0</v>
      </c>
      <c r="Q48" s="268" t="str">
        <f t="shared" si="8"/>
        <v>DNS</v>
      </c>
      <c r="R48" s="241" t="str">
        <f>IF(A48="","",ﾎﾞｰﾙ投げ入力!AE49)</f>
        <v/>
      </c>
      <c r="S48" s="224">
        <f>IF(R48="",0,VLOOKUP(R48,女子得点表!$K$5:$L$205,2))</f>
        <v>0</v>
      </c>
      <c r="T48" s="225" t="str">
        <f t="shared" si="9"/>
        <v>DNS</v>
      </c>
      <c r="U48" s="269" t="str">
        <f t="shared" si="10"/>
        <v/>
      </c>
      <c r="V48" s="270" t="str">
        <f t="shared" si="11"/>
        <v/>
      </c>
      <c r="W48" s="96"/>
      <c r="AE48" s="277" t="e">
        <f t="shared" si="5"/>
        <v>#VALUE!</v>
      </c>
      <c r="AF48" s="278" t="e">
        <f t="shared" si="6"/>
        <v>#VALUE!</v>
      </c>
      <c r="AG48" s="282" t="str">
        <f>IF(AA49="","DNS",RANK(AF48,$AA$5:$AA56,MIN($AA$5:$AA$13)))</f>
        <v>DNS</v>
      </c>
      <c r="AN48" s="283"/>
      <c r="AO48" s="286"/>
    </row>
    <row r="49" spans="1:41" ht="18" customHeight="1">
      <c r="A49" s="227"/>
      <c r="B49" s="228"/>
      <c r="C49" s="229"/>
      <c r="D49" s="230"/>
      <c r="E49" s="223" t="str">
        <f>IF(A49="","",VLOOKUP(A49,'100ｍ入力'!AE$5:AI$80,5,FALSE))</f>
        <v/>
      </c>
      <c r="F49" s="224">
        <f>IF(E49="",0,VLOOKUP(ROUNDUP(E49,1),女子得点表!$B$5:$C$84,2))</f>
        <v>0</v>
      </c>
      <c r="G49" s="225" t="str">
        <f t="shared" si="7"/>
        <v>DNS</v>
      </c>
      <c r="H49" s="226" t="str">
        <f>IF($A49="","",VLOOKUP($A49,'1000m'!$AK$4:$AV$68,6,FALSE))</f>
        <v/>
      </c>
      <c r="I49" s="226" t="s">
        <v>18</v>
      </c>
      <c r="J49" s="258" t="str">
        <f>IF($A49="","",VLOOKUP($A49,'1000m'!$AK$4:$AV$68,8,FALSE))</f>
        <v/>
      </c>
      <c r="K49" s="226" t="s">
        <v>19</v>
      </c>
      <c r="L49" s="258" t="str">
        <f>IF($A49="","",VLOOKUP($A49,'1000m'!$AK$4:$AV$68,10,FALSE))</f>
        <v/>
      </c>
      <c r="M49" s="224">
        <f>IF(H49="",0,VLOOKUP(AE49,女子得点表!$E$5:$F$206,2))</f>
        <v>0</v>
      </c>
      <c r="N49" s="224" t="str">
        <f>IF($A49="","",VLOOKUP($A49,'1000m'!$AK$4:$AV$68,12,FALSE))</f>
        <v/>
      </c>
      <c r="O49" s="241" t="str">
        <f>IF(A49="","",幅跳び入力!BF48)</f>
        <v/>
      </c>
      <c r="P49" s="224">
        <f>IF(O49="F",0,IF(O49&lt;2,0,IF(O49="",0,VLOOKUP(O49,女子得点表!$H$5:$I$205,2))))</f>
        <v>0</v>
      </c>
      <c r="Q49" s="268" t="str">
        <f t="shared" si="8"/>
        <v>DNS</v>
      </c>
      <c r="R49" s="241" t="str">
        <f>IF(A49="","",ﾎﾞｰﾙ投げ入力!AE50)</f>
        <v/>
      </c>
      <c r="S49" s="224">
        <f>IF(R49="",0,VLOOKUP(R49,女子得点表!$K$5:$L$205,2))</f>
        <v>0</v>
      </c>
      <c r="T49" s="225" t="str">
        <f t="shared" si="9"/>
        <v>DNS</v>
      </c>
      <c r="U49" s="269" t="str">
        <f t="shared" si="10"/>
        <v/>
      </c>
      <c r="V49" s="270" t="str">
        <f t="shared" si="11"/>
        <v/>
      </c>
      <c r="W49" s="96"/>
      <c r="AE49" s="277" t="e">
        <f t="shared" si="5"/>
        <v>#VALUE!</v>
      </c>
      <c r="AF49" s="278" t="e">
        <f t="shared" si="6"/>
        <v>#VALUE!</v>
      </c>
      <c r="AG49" s="282" t="str">
        <f>IF(AA50="","DNS",RANK(AF49,$AA$5:$AA57,MIN($AA$5:$AA$13)))</f>
        <v>DNS</v>
      </c>
      <c r="AN49" s="283"/>
      <c r="AO49" s="286"/>
    </row>
    <row r="50" spans="1:41" ht="18" customHeight="1">
      <c r="A50" s="227"/>
      <c r="B50" s="228"/>
      <c r="C50" s="229"/>
      <c r="D50" s="230"/>
      <c r="E50" s="223" t="str">
        <f>IF(A50="","",VLOOKUP(A50,'100ｍ入力'!AE$5:AI$80,5,FALSE))</f>
        <v/>
      </c>
      <c r="F50" s="224">
        <f>IF(E50="",0,VLOOKUP(ROUNDUP(E50,1),女子得点表!$B$5:$C$84,2))</f>
        <v>0</v>
      </c>
      <c r="G50" s="225" t="str">
        <f t="shared" si="7"/>
        <v>DNS</v>
      </c>
      <c r="H50" s="226" t="str">
        <f>IF($A50="","",VLOOKUP($A50,'1000m'!$AK$4:$AV$68,6,FALSE))</f>
        <v/>
      </c>
      <c r="I50" s="226" t="s">
        <v>18</v>
      </c>
      <c r="J50" s="258" t="str">
        <f>IF($A50="","",VLOOKUP($A50,'1000m'!$AK$4:$AV$68,8,FALSE))</f>
        <v/>
      </c>
      <c r="K50" s="226" t="s">
        <v>19</v>
      </c>
      <c r="L50" s="258" t="str">
        <f>IF($A50="","",VLOOKUP($A50,'1000m'!$AK$4:$AV$68,10,FALSE))</f>
        <v/>
      </c>
      <c r="M50" s="224">
        <f>IF(H50="",0,VLOOKUP(AE50,女子得点表!$E$5:$F$206,2))</f>
        <v>0</v>
      </c>
      <c r="N50" s="224" t="str">
        <f>IF($A50="","",VLOOKUP($A50,'1000m'!$AK$4:$AV$68,12,FALSE))</f>
        <v/>
      </c>
      <c r="O50" s="241" t="str">
        <f>IF(A50="","",幅跳び入力!BF49)</f>
        <v/>
      </c>
      <c r="P50" s="224">
        <f>IF(O50="F",0,IF(O50&lt;2,0,IF(O50="",0,VLOOKUP(O50,女子得点表!$H$5:$I$205,2))))</f>
        <v>0</v>
      </c>
      <c r="Q50" s="268" t="str">
        <f t="shared" si="8"/>
        <v>DNS</v>
      </c>
      <c r="R50" s="241" t="str">
        <f>IF(A50="","",ﾎﾞｰﾙ投げ入力!AE51)</f>
        <v/>
      </c>
      <c r="S50" s="224">
        <f>IF(R50="",0,VLOOKUP(R50,女子得点表!$K$5:$L$205,2))</f>
        <v>0</v>
      </c>
      <c r="T50" s="225" t="str">
        <f t="shared" si="9"/>
        <v>DNS</v>
      </c>
      <c r="U50" s="269" t="str">
        <f t="shared" si="10"/>
        <v/>
      </c>
      <c r="V50" s="270" t="str">
        <f t="shared" si="11"/>
        <v/>
      </c>
      <c r="W50" s="96"/>
      <c r="AE50" s="277" t="e">
        <f t="shared" si="5"/>
        <v>#VALUE!</v>
      </c>
      <c r="AF50" s="278" t="e">
        <f t="shared" si="6"/>
        <v>#VALUE!</v>
      </c>
      <c r="AG50" s="282" t="str">
        <f>IF(AA51="","DNS",RANK(AF50,$AA$5:$AA58,MIN($AA$5:$AA$13)))</f>
        <v>DNS</v>
      </c>
      <c r="AN50" s="283"/>
      <c r="AO50" s="286"/>
    </row>
    <row r="51" spans="1:41" ht="18" customHeight="1">
      <c r="A51" s="227"/>
      <c r="B51" s="228"/>
      <c r="C51" s="229"/>
      <c r="D51" s="230"/>
      <c r="E51" s="223" t="str">
        <f>IF(A51="","",VLOOKUP(A51,'100ｍ入力'!AE$5:AI$80,5,FALSE))</f>
        <v/>
      </c>
      <c r="F51" s="224">
        <f>IF(E51="",0,VLOOKUP(ROUNDUP(E51,1),女子得点表!$B$5:$C$84,2))</f>
        <v>0</v>
      </c>
      <c r="G51" s="225" t="str">
        <f t="shared" si="7"/>
        <v>DNS</v>
      </c>
      <c r="H51" s="226" t="str">
        <f>IF($A51="","",VLOOKUP($A51,'1000m'!$AK$4:$AV$68,6,FALSE))</f>
        <v/>
      </c>
      <c r="I51" s="226" t="s">
        <v>18</v>
      </c>
      <c r="J51" s="258" t="str">
        <f>IF($A51="","",VLOOKUP($A51,'1000m'!$AK$4:$AV$68,8,FALSE))</f>
        <v/>
      </c>
      <c r="K51" s="226" t="s">
        <v>19</v>
      </c>
      <c r="L51" s="258" t="str">
        <f>IF($A51="","",VLOOKUP($A51,'1000m'!$AK$4:$AV$68,10,FALSE))</f>
        <v/>
      </c>
      <c r="M51" s="224">
        <f>IF(H51="",0,VLOOKUP(AE51,女子得点表!$E$5:$F$206,2))</f>
        <v>0</v>
      </c>
      <c r="N51" s="224" t="str">
        <f>IF($A51="","",VLOOKUP($A51,'1000m'!$AK$4:$AV$68,12,FALSE))</f>
        <v/>
      </c>
      <c r="O51" s="241" t="str">
        <f>IF(A51="","",幅跳び入力!BF50)</f>
        <v/>
      </c>
      <c r="P51" s="224">
        <f>IF(O51="F",0,IF(O51&lt;2,0,IF(O51="",0,VLOOKUP(O51,女子得点表!$H$5:$I$205,2))))</f>
        <v>0</v>
      </c>
      <c r="Q51" s="268" t="str">
        <f t="shared" si="8"/>
        <v>DNS</v>
      </c>
      <c r="R51" s="241" t="str">
        <f>IF(A51="","",ﾎﾞｰﾙ投げ入力!AE52)</f>
        <v/>
      </c>
      <c r="S51" s="224">
        <f>IF(R51="",0,VLOOKUP(R51,女子得点表!$K$5:$L$205,2))</f>
        <v>0</v>
      </c>
      <c r="T51" s="225" t="str">
        <f t="shared" si="9"/>
        <v>DNS</v>
      </c>
      <c r="U51" s="269" t="str">
        <f t="shared" si="10"/>
        <v/>
      </c>
      <c r="V51" s="270" t="str">
        <f t="shared" si="11"/>
        <v/>
      </c>
      <c r="W51" s="96"/>
      <c r="AE51" s="277" t="e">
        <f t="shared" si="5"/>
        <v>#VALUE!</v>
      </c>
      <c r="AF51" s="278" t="e">
        <f t="shared" si="6"/>
        <v>#VALUE!</v>
      </c>
      <c r="AG51" s="282" t="str">
        <f>IF(AA52="","DNS",RANK(AF51,$AA$5:$AA59,MIN($AA$5:$AA$13)))</f>
        <v>DNS</v>
      </c>
      <c r="AN51" s="283"/>
      <c r="AO51" s="286"/>
    </row>
    <row r="52" spans="1:41" ht="18" customHeight="1">
      <c r="A52" s="227"/>
      <c r="B52" s="228"/>
      <c r="C52" s="229"/>
      <c r="D52" s="230"/>
      <c r="E52" s="223" t="str">
        <f>IF(A52="","",VLOOKUP(A52,'100ｍ入力'!AE$5:AI$80,5,FALSE))</f>
        <v/>
      </c>
      <c r="F52" s="224">
        <f>IF(E52="",0,VLOOKUP(ROUNDUP(E52,1),女子得点表!$B$5:$C$84,2))</f>
        <v>0</v>
      </c>
      <c r="G52" s="225" t="str">
        <f t="shared" si="7"/>
        <v>DNS</v>
      </c>
      <c r="H52" s="226" t="str">
        <f>IF($A52="","",VLOOKUP($A52,'1000m'!$AK$4:$AV$68,6,FALSE))</f>
        <v/>
      </c>
      <c r="I52" s="226" t="s">
        <v>18</v>
      </c>
      <c r="J52" s="258" t="str">
        <f>IF($A52="","",VLOOKUP($A52,'1000m'!$AK$4:$AV$68,8,FALSE))</f>
        <v/>
      </c>
      <c r="K52" s="226" t="s">
        <v>19</v>
      </c>
      <c r="L52" s="258" t="str">
        <f>IF($A52="","",VLOOKUP($A52,'1000m'!$AK$4:$AV$68,10,FALSE))</f>
        <v/>
      </c>
      <c r="M52" s="224">
        <f>IF(H52="",0,VLOOKUP(AE52,女子得点表!$E$5:$F$206,2))</f>
        <v>0</v>
      </c>
      <c r="N52" s="224" t="str">
        <f>IF($A52="","",VLOOKUP($A52,'1000m'!$AK$4:$AV$68,12,FALSE))</f>
        <v/>
      </c>
      <c r="O52" s="241" t="str">
        <f>IF(A52="","",幅跳び入力!BF51)</f>
        <v/>
      </c>
      <c r="P52" s="224">
        <f>IF(O52="F",0,IF(O52&lt;2,0,IF(O52="",0,VLOOKUP(O52,女子得点表!$H$5:$I$205,2))))</f>
        <v>0</v>
      </c>
      <c r="Q52" s="268" t="str">
        <f t="shared" si="8"/>
        <v>DNS</v>
      </c>
      <c r="R52" s="241" t="str">
        <f>IF(A52="","",ﾎﾞｰﾙ投げ入力!AE53)</f>
        <v/>
      </c>
      <c r="S52" s="224">
        <f>IF(R52="",0,VLOOKUP(R52,女子得点表!$K$5:$L$205,2))</f>
        <v>0</v>
      </c>
      <c r="T52" s="225" t="str">
        <f t="shared" si="9"/>
        <v>DNS</v>
      </c>
      <c r="U52" s="269" t="str">
        <f t="shared" si="10"/>
        <v/>
      </c>
      <c r="V52" s="270" t="str">
        <f t="shared" si="11"/>
        <v/>
      </c>
      <c r="W52" s="96"/>
      <c r="AE52" s="277" t="e">
        <f t="shared" si="5"/>
        <v>#VALUE!</v>
      </c>
      <c r="AF52" s="278" t="e">
        <f t="shared" si="6"/>
        <v>#VALUE!</v>
      </c>
      <c r="AG52" s="282" t="str">
        <f>IF(AA53="","DNS",RANK(AF52,$AA$5:$AA60,MIN($AA$5:$AA$13)))</f>
        <v>DNS</v>
      </c>
      <c r="AN52" s="283"/>
      <c r="AO52" s="286"/>
    </row>
    <row r="53" spans="1:41" ht="18" customHeight="1">
      <c r="A53" s="227"/>
      <c r="B53" s="233"/>
      <c r="C53" s="234"/>
      <c r="D53" s="235"/>
      <c r="E53" s="223" t="str">
        <f>IF(A53="","",VLOOKUP(A53,'100ｍ入力'!AE$5:AI$80,5,FALSE))</f>
        <v/>
      </c>
      <c r="F53" s="224">
        <f>IF(E53="",0,VLOOKUP(ROUNDUP(E53,1),女子得点表!$B$5:$C$84,2))</f>
        <v>0</v>
      </c>
      <c r="G53" s="225" t="str">
        <f t="shared" ref="G53" si="27">IF(E53="","DNS",RANK(E53,$E$5:$E$111,MAX($E$5:$E$111)))</f>
        <v>DNS</v>
      </c>
      <c r="H53" s="226" t="str">
        <f>IF($A53="","",VLOOKUP($A53,'1000m'!$AK$4:$AV$68,6,FALSE))</f>
        <v/>
      </c>
      <c r="I53" s="226" t="s">
        <v>18</v>
      </c>
      <c r="J53" s="258" t="str">
        <f>IF($A53="","",VLOOKUP($A53,'1000m'!$AK$4:$AV$68,8,FALSE))</f>
        <v/>
      </c>
      <c r="K53" s="226" t="s">
        <v>19</v>
      </c>
      <c r="L53" s="258" t="str">
        <f>IF($A53="","",VLOOKUP($A53,'1000m'!$AK$4:$AV$68,10,FALSE))</f>
        <v/>
      </c>
      <c r="M53" s="224">
        <f>IF(H53="",0,VLOOKUP(AE53,女子得点表!$E$5:$F$206,2))</f>
        <v>0</v>
      </c>
      <c r="N53" s="224" t="str">
        <f>IF($A53="","",VLOOKUP($A53,'1000m'!$AK$4:$AV$68,12,FALSE))</f>
        <v/>
      </c>
      <c r="O53" s="241" t="str">
        <f>IF(A53="","",幅跳び入力!BF52)</f>
        <v/>
      </c>
      <c r="P53" s="224">
        <f>IF(O53="F",0,IF(O53&lt;2,0,IF(O53="",0,VLOOKUP(O53,女子得点表!$H$5:$I$205,2))))</f>
        <v>0</v>
      </c>
      <c r="Q53" s="268" t="str">
        <f t="shared" ref="Q53" si="28">IF(O53="F","",IF(O53="","DNS",RANK(O53,$O$5:$O$111,0)))</f>
        <v>DNS</v>
      </c>
      <c r="R53" s="241" t="str">
        <f>IF(A53="","",ﾎﾞｰﾙ投げ入力!AE54)</f>
        <v/>
      </c>
      <c r="S53" s="224">
        <f>IF(R53="",0,VLOOKUP(R53,女子得点表!$K$5:$L$205,2))</f>
        <v>0</v>
      </c>
      <c r="T53" s="225" t="str">
        <f t="shared" ref="T53" si="29">IF(R53="","DNS",RANK(R53,$R$5:$R$111,0))</f>
        <v>DNS</v>
      </c>
      <c r="U53" s="269" t="str">
        <f t="shared" ref="U53:U55" si="30">IF((F53+M53+P53+S53)=0,"",F53+M53+P53+S53)</f>
        <v/>
      </c>
      <c r="V53" s="270" t="str">
        <f t="shared" ref="V53:V55" si="31">IF(A53="","",RANK(U53,$U$5:$U$118,0))</f>
        <v/>
      </c>
      <c r="W53" s="96"/>
      <c r="AE53" s="277" t="e">
        <f t="shared" si="5"/>
        <v>#VALUE!</v>
      </c>
      <c r="AF53" s="278" t="e">
        <f t="shared" si="6"/>
        <v>#VALUE!</v>
      </c>
      <c r="AG53" s="282" t="str">
        <f>IF(AA54="","DNS",RANK(AF53,$AA$5:$AA61,MIN($AA$5:$AA$13)))</f>
        <v>DNS</v>
      </c>
      <c r="AN53" s="283"/>
      <c r="AO53" s="286"/>
    </row>
    <row r="54" spans="1:41" ht="18" customHeight="1">
      <c r="A54" s="236"/>
      <c r="B54" s="233"/>
      <c r="C54" s="234"/>
      <c r="D54" s="235"/>
      <c r="E54" s="223" t="str">
        <f>IF(A54="","",VLOOKUP(A54,'100ｍ入力'!AE$5:AI$80,5,FALSE))</f>
        <v/>
      </c>
      <c r="F54" s="224">
        <f>IF(E54="",0,VLOOKUP(ROUNDUP(E54,1),女子得点表!$B$5:$C$84,2))</f>
        <v>0</v>
      </c>
      <c r="G54" s="225" t="str">
        <f t="shared" si="7"/>
        <v>DNS</v>
      </c>
      <c r="H54" s="226" t="str">
        <f>IF($A54="","",VLOOKUP($A54,'1000m'!$AK$4:$AV$68,6,FALSE))</f>
        <v/>
      </c>
      <c r="I54" s="226" t="s">
        <v>18</v>
      </c>
      <c r="J54" s="258" t="str">
        <f>IF($A54="","",VLOOKUP($A54,'1000m'!$AK$4:$AV$68,8,FALSE))</f>
        <v/>
      </c>
      <c r="K54" s="226" t="s">
        <v>19</v>
      </c>
      <c r="L54" s="258" t="str">
        <f>IF($A54="","",VLOOKUP($A54,'1000m'!$AK$4:$AV$68,10,FALSE))</f>
        <v/>
      </c>
      <c r="M54" s="224">
        <f>IF(H54="",0,VLOOKUP(AE54,女子得点表!$E$5:$F$206,2))</f>
        <v>0</v>
      </c>
      <c r="N54" s="224" t="str">
        <f>IF($A54="","",VLOOKUP($A54,'1000m'!$AK$4:$AV$68,12,FALSE))</f>
        <v/>
      </c>
      <c r="O54" s="241" t="str">
        <f>IF(A54="","",幅跳び入力!BF53)</f>
        <v/>
      </c>
      <c r="P54" s="224">
        <f>IF(O54="F",0,IF(O54&lt;2,0,IF(O54="",0,VLOOKUP(O54,女子得点表!$H$5:$I$205,2))))</f>
        <v>0</v>
      </c>
      <c r="Q54" s="268" t="str">
        <f t="shared" si="8"/>
        <v>DNS</v>
      </c>
      <c r="R54" s="241" t="str">
        <f>IF(A54="","",ﾎﾞｰﾙ投げ入力!AE55)</f>
        <v/>
      </c>
      <c r="S54" s="224">
        <f>IF(R54="",0,VLOOKUP(R54,女子得点表!$K$5:$L$205,2))</f>
        <v>0</v>
      </c>
      <c r="T54" s="225" t="str">
        <f t="shared" si="9"/>
        <v>DNS</v>
      </c>
      <c r="U54" s="269" t="str">
        <f t="shared" si="30"/>
        <v/>
      </c>
      <c r="V54" s="270" t="str">
        <f t="shared" si="31"/>
        <v/>
      </c>
      <c r="W54" s="96"/>
      <c r="AE54" s="277" t="e">
        <f t="shared" si="5"/>
        <v>#VALUE!</v>
      </c>
      <c r="AF54" s="278" t="e">
        <f t="shared" si="6"/>
        <v>#VALUE!</v>
      </c>
      <c r="AG54" s="282" t="str">
        <f>IF(AA55="","DNS",RANK(AF54,$AA$5:$AA62,MIN($AA$5:$AA$13)))</f>
        <v>DNS</v>
      </c>
      <c r="AN54" s="283"/>
      <c r="AO54" s="286"/>
    </row>
    <row r="55" spans="1:41" ht="18" customHeight="1">
      <c r="A55" s="237"/>
      <c r="B55" s="238"/>
      <c r="C55" s="239"/>
      <c r="D55" s="240"/>
      <c r="E55" s="241" t="str">
        <f>IF(A55="","",VLOOKUP(A55,'100ｍ入力'!AE$5:AI$80,5,FALSE))</f>
        <v/>
      </c>
      <c r="F55" s="224">
        <f>IF(E55="",0,VLOOKUP(ROUNDUP(E55,1),女子得点表!$B$5:$C$84,2))</f>
        <v>0</v>
      </c>
      <c r="G55" s="225" t="str">
        <f t="shared" si="7"/>
        <v>DNS</v>
      </c>
      <c r="H55" s="226" t="str">
        <f>IF($A55="","",VLOOKUP($A55,'1000m'!$AK$4:$AV$68,6,FALSE))</f>
        <v/>
      </c>
      <c r="I55" s="226" t="s">
        <v>18</v>
      </c>
      <c r="J55" s="258" t="str">
        <f>IF($A55="","",VLOOKUP($A55,'1000m'!$AK$4:$AV$68,8,FALSE))</f>
        <v/>
      </c>
      <c r="K55" s="226" t="s">
        <v>19</v>
      </c>
      <c r="L55" s="258" t="str">
        <f>IF($A55="","",VLOOKUP($A55,'1000m'!$AK$4:$AV$68,10,FALSE))</f>
        <v/>
      </c>
      <c r="M55" s="224">
        <f>IF(H55="",0,VLOOKUP(AE55,女子得点表!$E$5:$F$206,2))</f>
        <v>0</v>
      </c>
      <c r="N55" s="224" t="str">
        <f>IF($A55="","",VLOOKUP($A55,'1000m'!$AK$4:$AV$68,12,FALSE))</f>
        <v/>
      </c>
      <c r="O55" s="241" t="str">
        <f>IF(A55="","",幅跳び入力!BF54)</f>
        <v/>
      </c>
      <c r="P55" s="224">
        <f>IF(O55="F",0,IF(O55&lt;2,0,IF(O55="",0,VLOOKUP(O55,女子得点表!$H$5:$I$205,2))))</f>
        <v>0</v>
      </c>
      <c r="Q55" s="268" t="str">
        <f t="shared" si="8"/>
        <v>DNS</v>
      </c>
      <c r="R55" s="241" t="str">
        <f>IF(A55="","",ﾎﾞｰﾙ投げ入力!AE56)</f>
        <v/>
      </c>
      <c r="S55" s="224">
        <f>IF(R55="",0,VLOOKUP(R55,女子得点表!$K$5:$L$205,2))</f>
        <v>0</v>
      </c>
      <c r="T55" s="225" t="str">
        <f t="shared" si="9"/>
        <v>DNS</v>
      </c>
      <c r="U55" s="269" t="str">
        <f t="shared" si="30"/>
        <v/>
      </c>
      <c r="V55" s="270" t="str">
        <f t="shared" si="31"/>
        <v/>
      </c>
      <c r="W55" s="96"/>
      <c r="AE55" s="277" t="e">
        <f t="shared" si="5"/>
        <v>#VALUE!</v>
      </c>
      <c r="AF55" s="278" t="e">
        <f t="shared" si="6"/>
        <v>#VALUE!</v>
      </c>
      <c r="AG55" s="282" t="str">
        <f>IF(AA56="","DNS",RANK(AF55,$AA$5:$AA63,MIN($AA$5:$AA$13)))</f>
        <v>DNS</v>
      </c>
      <c r="AN55" s="283"/>
      <c r="AO55" s="286"/>
    </row>
    <row r="56" spans="1:41" ht="18" customHeight="1">
      <c r="A56" s="242"/>
      <c r="B56" s="243"/>
      <c r="C56" s="244"/>
      <c r="D56" s="245"/>
      <c r="E56" s="246" t="str">
        <f>IF(A56="","",VLOOKUP(A56,'100ｍ入力'!AE$5:AI$80,5,FALSE))</f>
        <v/>
      </c>
      <c r="F56" s="247">
        <f>IF(E56="",0,VLOOKUP(ROUNDUP(E56,1),女子得点表!$B$5:$C$84,2))</f>
        <v>0</v>
      </c>
      <c r="G56" s="248" t="str">
        <f t="shared" si="7"/>
        <v>DNS</v>
      </c>
      <c r="H56" s="249" t="str">
        <f>IF($A56="","",VLOOKUP($A56,'1000m'!$AK$4:$AV$68,6,FALSE))</f>
        <v/>
      </c>
      <c r="I56" s="249" t="s">
        <v>18</v>
      </c>
      <c r="J56" s="259" t="str">
        <f>IF($A56="","",VLOOKUP($A56,'1000m'!$AK$4:$AV$68,8,FALSE))</f>
        <v/>
      </c>
      <c r="K56" s="249" t="s">
        <v>19</v>
      </c>
      <c r="L56" s="259" t="str">
        <f>IF($A56="","",VLOOKUP($A56,'1000m'!$AK$4:$AV$68,10,FALSE))</f>
        <v/>
      </c>
      <c r="M56" s="247">
        <f>IF(H56="",0,VLOOKUP(AE56,女子得点表!$E$5:$F$206,2))</f>
        <v>0</v>
      </c>
      <c r="N56" s="247" t="str">
        <f>IF($A56="","",VLOOKUP($A56,'1000m'!$AK$4:$AV$68,12,FALSE))</f>
        <v/>
      </c>
      <c r="O56" s="246" t="str">
        <f>IF(A56="","",幅跳び入力!BF55)</f>
        <v/>
      </c>
      <c r="P56" s="247">
        <f>IF(O56="F",0,IF(O56&lt;2,0,IF(O56="",0,VLOOKUP(O56,女子得点表!$H$5:$I$205,2))))</f>
        <v>0</v>
      </c>
      <c r="Q56" s="272" t="str">
        <f t="shared" si="8"/>
        <v>DNS</v>
      </c>
      <c r="R56" s="246" t="str">
        <f>IF(A56="","",ﾎﾞｰﾙ投げ入力!AE57)</f>
        <v/>
      </c>
      <c r="S56" s="247">
        <f>IF(R56="",0,VLOOKUP(R56,女子得点表!$K$5:$L$205,2))</f>
        <v>0</v>
      </c>
      <c r="T56" s="248" t="str">
        <f t="shared" si="9"/>
        <v>DNS</v>
      </c>
      <c r="U56" s="273" t="str">
        <f t="shared" si="10"/>
        <v/>
      </c>
      <c r="V56" s="274" t="str">
        <f t="shared" si="11"/>
        <v/>
      </c>
      <c r="W56" s="96"/>
      <c r="AE56" s="277" t="e">
        <f t="shared" si="5"/>
        <v>#VALUE!</v>
      </c>
      <c r="AF56" s="278" t="e">
        <f t="shared" si="6"/>
        <v>#VALUE!</v>
      </c>
      <c r="AG56" s="282" t="str">
        <f>IF(AA57="","DNS",RANK(AF56,$AA$5:$AA64,MIN($AA$5:$AA$13)))</f>
        <v>DNS</v>
      </c>
      <c r="AN56" s="283"/>
      <c r="AO56" s="286"/>
    </row>
    <row r="57" spans="1:41" ht="18" customHeight="1">
      <c r="B57" s="211"/>
      <c r="C57" s="211"/>
      <c r="D57" s="211"/>
      <c r="E57" s="250"/>
      <c r="F57" s="2"/>
      <c r="G57" s="2"/>
      <c r="H57" s="211"/>
      <c r="I57" s="211"/>
      <c r="J57" s="211"/>
      <c r="K57" s="211"/>
      <c r="L57" s="211"/>
      <c r="M57" s="211"/>
      <c r="N57" s="2"/>
      <c r="O57" s="260"/>
      <c r="P57" s="211"/>
      <c r="Q57" s="2"/>
      <c r="R57" s="260"/>
      <c r="S57" s="211"/>
      <c r="T57" s="2"/>
      <c r="U57" s="275"/>
      <c r="V57" s="2"/>
      <c r="W57" s="96"/>
      <c r="AE57" s="96"/>
      <c r="AF57" s="279"/>
      <c r="AG57" s="285"/>
      <c r="AN57" s="283"/>
      <c r="AO57" s="286"/>
    </row>
    <row r="58" spans="1:41" ht="18" customHeight="1">
      <c r="B58" s="211"/>
      <c r="C58" s="211"/>
      <c r="D58" s="211"/>
      <c r="E58" s="250"/>
      <c r="F58" s="2"/>
      <c r="G58" s="2"/>
      <c r="H58" s="211"/>
      <c r="I58" s="211"/>
      <c r="J58" s="211"/>
      <c r="K58" s="211"/>
      <c r="L58" s="211"/>
      <c r="M58" s="211"/>
      <c r="N58" s="2"/>
      <c r="O58" s="260"/>
      <c r="P58" s="211"/>
      <c r="Q58" s="2"/>
      <c r="R58" s="260"/>
      <c r="S58" s="211"/>
      <c r="T58" s="2"/>
      <c r="U58" s="275"/>
      <c r="V58" s="2"/>
      <c r="W58" s="96"/>
      <c r="AE58" s="96"/>
      <c r="AF58" s="279"/>
      <c r="AG58" s="285"/>
      <c r="AN58" s="283"/>
      <c r="AO58" s="286"/>
    </row>
    <row r="59" spans="1:41">
      <c r="B59" s="211"/>
      <c r="C59" s="211"/>
      <c r="D59" s="211"/>
      <c r="E59" s="250"/>
      <c r="F59" s="2"/>
      <c r="G59" s="2"/>
      <c r="H59" s="211"/>
      <c r="I59" s="211"/>
      <c r="J59" s="211"/>
      <c r="K59" s="211"/>
      <c r="L59" s="211"/>
      <c r="M59" s="211"/>
      <c r="N59" s="2"/>
      <c r="O59" s="260"/>
      <c r="P59" s="211"/>
      <c r="Q59" s="2"/>
      <c r="R59" s="260"/>
      <c r="S59" s="211"/>
      <c r="T59" s="2"/>
      <c r="U59" s="275"/>
      <c r="V59" s="2"/>
      <c r="W59" s="96"/>
      <c r="AD59" s="96"/>
      <c r="AE59" s="96"/>
      <c r="AF59" s="96"/>
      <c r="AG59" s="285"/>
      <c r="AN59" s="283"/>
      <c r="AO59" s="286"/>
    </row>
    <row r="60" spans="1:41">
      <c r="B60" s="211"/>
      <c r="C60" s="211"/>
      <c r="D60" s="211"/>
      <c r="E60" s="250"/>
      <c r="F60" s="2"/>
      <c r="G60" s="2"/>
      <c r="H60" s="211"/>
      <c r="I60" s="211"/>
      <c r="J60" s="211"/>
      <c r="K60" s="211"/>
      <c r="L60" s="211"/>
      <c r="M60" s="211"/>
      <c r="N60" s="2"/>
      <c r="O60" s="260"/>
      <c r="P60" s="211"/>
      <c r="Q60" s="2"/>
      <c r="R60" s="260"/>
      <c r="S60" s="211"/>
      <c r="T60" s="2"/>
      <c r="U60" s="275"/>
      <c r="V60" s="2"/>
      <c r="W60" s="96"/>
      <c r="AD60" s="96"/>
      <c r="AE60" s="96"/>
      <c r="AF60" s="96"/>
      <c r="AN60" s="96"/>
      <c r="AO60" s="96"/>
    </row>
    <row r="61" spans="1:41">
      <c r="B61" s="211"/>
      <c r="C61" s="211"/>
      <c r="D61" s="211"/>
      <c r="E61" s="250"/>
      <c r="F61" s="2"/>
      <c r="G61" s="2"/>
      <c r="H61" s="211"/>
      <c r="I61" s="211"/>
      <c r="J61" s="211"/>
      <c r="K61" s="211"/>
      <c r="L61" s="211"/>
      <c r="M61" s="211"/>
      <c r="N61" s="2"/>
      <c r="O61" s="260"/>
      <c r="P61" s="211"/>
      <c r="Q61" s="2"/>
      <c r="R61" s="260"/>
      <c r="S61" s="211"/>
      <c r="T61" s="2"/>
      <c r="U61" s="275"/>
      <c r="V61" s="2"/>
      <c r="W61" s="96"/>
      <c r="AD61" s="96"/>
      <c r="AE61" s="96"/>
      <c r="AF61" s="96"/>
      <c r="AN61" s="96"/>
      <c r="AO61" s="96"/>
    </row>
    <row r="62" spans="1:41">
      <c r="B62" s="211"/>
      <c r="C62" s="211"/>
      <c r="D62" s="211"/>
      <c r="E62" s="250"/>
      <c r="F62" s="2"/>
      <c r="G62" s="2"/>
      <c r="H62" s="211"/>
      <c r="I62" s="211"/>
      <c r="J62" s="211"/>
      <c r="K62" s="211"/>
      <c r="L62" s="211"/>
      <c r="M62" s="211"/>
      <c r="N62" s="2"/>
      <c r="O62" s="260"/>
      <c r="P62" s="211"/>
      <c r="Q62" s="2"/>
      <c r="R62" s="260"/>
      <c r="S62" s="211"/>
      <c r="T62" s="2"/>
      <c r="U62" s="275"/>
      <c r="V62" s="2"/>
      <c r="W62" s="96"/>
      <c r="AD62" s="96"/>
      <c r="AE62" s="96"/>
      <c r="AF62" s="96"/>
      <c r="AN62" s="96"/>
      <c r="AO62" s="96"/>
    </row>
    <row r="63" spans="1:41">
      <c r="B63" s="211"/>
      <c r="C63" s="211"/>
      <c r="D63" s="211"/>
      <c r="E63" s="250"/>
      <c r="F63" s="2"/>
      <c r="G63" s="2"/>
      <c r="H63" s="211"/>
      <c r="I63" s="211"/>
      <c r="J63" s="211"/>
      <c r="K63" s="211"/>
      <c r="L63" s="211"/>
      <c r="M63" s="211"/>
      <c r="N63" s="2"/>
      <c r="O63" s="260"/>
      <c r="P63" s="211"/>
      <c r="Q63" s="2"/>
      <c r="R63" s="260"/>
      <c r="S63" s="211"/>
      <c r="T63" s="2"/>
      <c r="U63" s="275"/>
      <c r="V63" s="2"/>
      <c r="W63" s="96"/>
      <c r="AD63" s="96"/>
      <c r="AE63" s="96"/>
      <c r="AF63" s="96"/>
      <c r="AN63" s="96"/>
      <c r="AO63" s="96"/>
    </row>
    <row r="64" spans="1:41">
      <c r="B64" s="211"/>
      <c r="C64" s="211"/>
      <c r="D64" s="211"/>
      <c r="E64" s="250"/>
      <c r="F64" s="2"/>
      <c r="G64" s="2"/>
      <c r="H64" s="211"/>
      <c r="I64" s="211"/>
      <c r="J64" s="211"/>
      <c r="K64" s="211"/>
      <c r="L64" s="211"/>
      <c r="M64" s="211"/>
      <c r="N64" s="2"/>
      <c r="O64" s="260"/>
      <c r="P64" s="211"/>
      <c r="Q64" s="2"/>
      <c r="R64" s="260"/>
      <c r="S64" s="211"/>
      <c r="T64" s="2"/>
      <c r="U64" s="275"/>
      <c r="V64" s="2"/>
      <c r="W64" s="96"/>
      <c r="AD64" s="96"/>
      <c r="AE64" s="96"/>
      <c r="AF64" s="96"/>
      <c r="AN64" s="96"/>
      <c r="AO64" s="96"/>
    </row>
    <row r="65" spans="2:41">
      <c r="B65" s="211"/>
      <c r="C65" s="211"/>
      <c r="D65" s="211"/>
      <c r="E65" s="250"/>
      <c r="F65" s="2"/>
      <c r="G65" s="2"/>
      <c r="H65" s="211"/>
      <c r="I65" s="211"/>
      <c r="J65" s="211"/>
      <c r="K65" s="211"/>
      <c r="L65" s="211"/>
      <c r="M65" s="211"/>
      <c r="N65" s="2"/>
      <c r="O65" s="260"/>
      <c r="P65" s="211"/>
      <c r="Q65" s="2"/>
      <c r="R65" s="260"/>
      <c r="S65" s="211"/>
      <c r="T65" s="2"/>
      <c r="U65" s="275"/>
      <c r="V65" s="2"/>
      <c r="W65" s="96"/>
      <c r="AD65" s="96"/>
      <c r="AE65" s="96"/>
      <c r="AF65" s="96"/>
      <c r="AN65" s="96"/>
      <c r="AO65" s="96"/>
    </row>
    <row r="66" spans="2:41">
      <c r="B66" s="211"/>
      <c r="C66" s="211"/>
      <c r="D66" s="211"/>
      <c r="E66" s="250"/>
      <c r="F66" s="2"/>
      <c r="G66" s="2"/>
      <c r="H66" s="211"/>
      <c r="I66" s="211"/>
      <c r="J66" s="211"/>
      <c r="K66" s="211"/>
      <c r="L66" s="211"/>
      <c r="M66" s="211"/>
      <c r="N66" s="2"/>
      <c r="O66" s="260"/>
      <c r="P66" s="211"/>
      <c r="Q66" s="2"/>
      <c r="R66" s="260"/>
      <c r="S66" s="211"/>
      <c r="T66" s="2"/>
      <c r="U66" s="275"/>
      <c r="V66" s="2"/>
      <c r="W66" s="96"/>
      <c r="AD66" s="96"/>
      <c r="AE66" s="96"/>
      <c r="AF66" s="96"/>
      <c r="AN66" s="96"/>
      <c r="AO66" s="96"/>
    </row>
    <row r="67" spans="2:41">
      <c r="B67" s="211"/>
      <c r="C67" s="211"/>
      <c r="D67" s="211"/>
      <c r="E67" s="250"/>
      <c r="F67" s="2"/>
      <c r="G67" s="2"/>
      <c r="H67" s="211"/>
      <c r="I67" s="211"/>
      <c r="J67" s="211"/>
      <c r="K67" s="211"/>
      <c r="L67" s="211"/>
      <c r="M67" s="211"/>
      <c r="N67" s="2"/>
      <c r="O67" s="260"/>
      <c r="P67" s="211"/>
      <c r="Q67" s="2"/>
      <c r="R67" s="260"/>
      <c r="S67" s="211"/>
      <c r="T67" s="2"/>
      <c r="U67" s="275"/>
      <c r="V67" s="2"/>
      <c r="W67" s="96"/>
      <c r="AD67" s="96"/>
      <c r="AE67" s="96"/>
      <c r="AF67" s="96"/>
      <c r="AN67" s="96"/>
      <c r="AO67" s="96"/>
    </row>
    <row r="68" spans="2:41">
      <c r="B68" s="211"/>
      <c r="C68" s="211"/>
      <c r="D68" s="211"/>
      <c r="E68" s="250"/>
      <c r="F68" s="2"/>
      <c r="G68" s="2"/>
      <c r="H68" s="211"/>
      <c r="I68" s="211"/>
      <c r="J68" s="211"/>
      <c r="K68" s="211"/>
      <c r="L68" s="211"/>
      <c r="M68" s="211"/>
      <c r="N68" s="2"/>
      <c r="O68" s="260"/>
      <c r="P68" s="211"/>
      <c r="Q68" s="2"/>
      <c r="R68" s="260"/>
      <c r="S68" s="211"/>
      <c r="T68" s="2"/>
      <c r="U68" s="275"/>
      <c r="V68" s="2"/>
      <c r="W68" s="96"/>
      <c r="AD68" s="96"/>
      <c r="AE68" s="96"/>
      <c r="AF68" s="96"/>
      <c r="AN68" s="96"/>
      <c r="AO68" s="96"/>
    </row>
    <row r="69" spans="2:41">
      <c r="B69" s="211"/>
      <c r="C69" s="211"/>
      <c r="D69" s="211"/>
      <c r="E69" s="250"/>
      <c r="F69" s="2"/>
      <c r="G69" s="2"/>
      <c r="H69" s="211"/>
      <c r="I69" s="211"/>
      <c r="J69" s="211"/>
      <c r="K69" s="211"/>
      <c r="L69" s="211"/>
      <c r="M69" s="211"/>
      <c r="N69" s="2"/>
      <c r="O69" s="260"/>
      <c r="P69" s="211"/>
      <c r="Q69" s="2"/>
      <c r="R69" s="260"/>
      <c r="S69" s="211"/>
      <c r="T69" s="2"/>
      <c r="U69" s="275"/>
      <c r="V69" s="2"/>
      <c r="W69" s="96"/>
      <c r="AD69" s="96"/>
      <c r="AE69" s="96"/>
      <c r="AF69" s="96"/>
      <c r="AN69" s="96"/>
      <c r="AO69" s="96"/>
    </row>
    <row r="70" spans="2:41">
      <c r="B70" s="211"/>
      <c r="C70" s="211"/>
      <c r="D70" s="211"/>
      <c r="E70" s="250"/>
      <c r="F70" s="2"/>
      <c r="G70" s="2"/>
      <c r="H70" s="211"/>
      <c r="I70" s="211"/>
      <c r="J70" s="211"/>
      <c r="K70" s="211"/>
      <c r="L70" s="211"/>
      <c r="M70" s="211"/>
      <c r="N70" s="2"/>
      <c r="O70" s="260"/>
      <c r="P70" s="211"/>
      <c r="Q70" s="2"/>
      <c r="R70" s="260"/>
      <c r="S70" s="211"/>
      <c r="T70" s="2"/>
      <c r="U70" s="275"/>
      <c r="V70" s="2"/>
      <c r="W70" s="96"/>
      <c r="AD70" s="96"/>
      <c r="AE70" s="96"/>
      <c r="AF70" s="96"/>
      <c r="AN70" s="96"/>
      <c r="AO70" s="96"/>
    </row>
    <row r="71" spans="2:41">
      <c r="B71" s="211"/>
      <c r="C71" s="211"/>
      <c r="D71" s="211"/>
      <c r="E71" s="250"/>
      <c r="F71" s="2"/>
      <c r="G71" s="2"/>
      <c r="H71" s="211"/>
      <c r="I71" s="211"/>
      <c r="J71" s="211"/>
      <c r="K71" s="211"/>
      <c r="L71" s="211"/>
      <c r="M71" s="211"/>
      <c r="N71" s="2"/>
      <c r="O71" s="260"/>
      <c r="P71" s="211"/>
      <c r="Q71" s="2"/>
      <c r="R71" s="260"/>
      <c r="S71" s="211"/>
      <c r="T71" s="2"/>
      <c r="U71" s="275"/>
      <c r="V71" s="2"/>
      <c r="W71" s="96"/>
      <c r="AD71" s="96"/>
      <c r="AE71" s="96"/>
      <c r="AF71" s="96"/>
      <c r="AN71" s="96"/>
      <c r="AO71" s="96"/>
    </row>
    <row r="72" spans="2:41">
      <c r="B72" s="211"/>
      <c r="C72" s="211"/>
      <c r="D72" s="211"/>
      <c r="E72" s="250"/>
      <c r="F72" s="2"/>
      <c r="G72" s="2"/>
      <c r="H72" s="211"/>
      <c r="I72" s="211"/>
      <c r="J72" s="211"/>
      <c r="K72" s="211"/>
      <c r="L72" s="211"/>
      <c r="M72" s="211"/>
      <c r="N72" s="2"/>
      <c r="O72" s="260"/>
      <c r="P72" s="211"/>
      <c r="Q72" s="2"/>
      <c r="R72" s="260"/>
      <c r="S72" s="211"/>
      <c r="T72" s="2"/>
      <c r="U72" s="275"/>
      <c r="V72" s="2"/>
      <c r="W72" s="96"/>
      <c r="AD72" s="96"/>
      <c r="AE72" s="96"/>
      <c r="AF72" s="96"/>
      <c r="AN72" s="96"/>
      <c r="AO72" s="96"/>
    </row>
    <row r="73" spans="2:41">
      <c r="B73" s="211"/>
      <c r="C73" s="211"/>
      <c r="D73" s="211"/>
      <c r="E73" s="250"/>
      <c r="F73" s="2"/>
      <c r="G73" s="2"/>
      <c r="H73" s="211"/>
      <c r="I73" s="211"/>
      <c r="J73" s="211"/>
      <c r="K73" s="211"/>
      <c r="L73" s="211"/>
      <c r="M73" s="211"/>
      <c r="N73" s="2"/>
      <c r="O73" s="260"/>
      <c r="P73" s="211"/>
      <c r="Q73" s="2"/>
      <c r="R73" s="260"/>
      <c r="S73" s="211"/>
      <c r="T73" s="2"/>
      <c r="U73" s="275"/>
      <c r="V73" s="2"/>
      <c r="W73" s="96"/>
      <c r="AD73" s="96"/>
      <c r="AE73" s="96"/>
      <c r="AF73" s="96"/>
    </row>
    <row r="74" spans="2:41">
      <c r="B74" s="211"/>
      <c r="C74" s="211"/>
      <c r="D74" s="211"/>
      <c r="E74" s="250"/>
      <c r="F74" s="2"/>
      <c r="G74" s="2"/>
      <c r="H74" s="211"/>
      <c r="I74" s="211"/>
      <c r="J74" s="211"/>
      <c r="K74" s="211"/>
      <c r="L74" s="211"/>
      <c r="M74" s="211"/>
      <c r="N74" s="2"/>
      <c r="O74" s="260"/>
      <c r="P74" s="211"/>
      <c r="Q74" s="2"/>
      <c r="R74" s="260"/>
      <c r="S74" s="211"/>
      <c r="T74" s="2"/>
      <c r="U74" s="275"/>
      <c r="V74" s="2"/>
      <c r="W74" s="96"/>
      <c r="AD74" s="96"/>
      <c r="AE74" s="96"/>
      <c r="AF74" s="96"/>
    </row>
    <row r="75" spans="2:41">
      <c r="B75" s="211"/>
      <c r="C75" s="211"/>
      <c r="D75" s="211"/>
      <c r="E75" s="250"/>
      <c r="F75" s="2"/>
      <c r="G75" s="2"/>
      <c r="H75" s="211"/>
      <c r="I75" s="211"/>
      <c r="J75" s="211"/>
      <c r="K75" s="211"/>
      <c r="L75" s="211"/>
      <c r="M75" s="211"/>
      <c r="N75" s="2"/>
      <c r="O75" s="260"/>
      <c r="P75" s="211"/>
      <c r="Q75" s="2"/>
      <c r="R75" s="260"/>
      <c r="S75" s="211"/>
      <c r="T75" s="2"/>
      <c r="U75" s="275"/>
      <c r="V75" s="2"/>
      <c r="W75" s="96"/>
      <c r="AD75" s="96"/>
      <c r="AE75" s="96"/>
      <c r="AF75" s="96"/>
    </row>
    <row r="76" spans="2:41">
      <c r="B76" s="211"/>
      <c r="C76" s="211"/>
      <c r="D76" s="211"/>
      <c r="E76" s="250"/>
      <c r="F76" s="2"/>
      <c r="G76" s="2"/>
      <c r="H76" s="211"/>
      <c r="I76" s="211"/>
      <c r="J76" s="211"/>
      <c r="K76" s="211"/>
      <c r="L76" s="211"/>
      <c r="M76" s="211"/>
      <c r="N76" s="2"/>
      <c r="O76" s="260"/>
      <c r="P76" s="211"/>
      <c r="Q76" s="2"/>
      <c r="R76" s="260"/>
      <c r="S76" s="211"/>
      <c r="T76" s="2"/>
      <c r="U76" s="275"/>
      <c r="V76" s="2"/>
      <c r="W76" s="96"/>
      <c r="AD76" s="96"/>
      <c r="AE76" s="96"/>
      <c r="AF76" s="96"/>
    </row>
    <row r="77" spans="2:41">
      <c r="B77" s="211"/>
      <c r="C77" s="211"/>
      <c r="D77" s="211"/>
      <c r="E77" s="250"/>
      <c r="F77" s="2"/>
      <c r="G77" s="2"/>
      <c r="H77" s="211"/>
      <c r="I77" s="211"/>
      <c r="J77" s="211"/>
      <c r="K77" s="211"/>
      <c r="L77" s="211"/>
      <c r="M77" s="211"/>
      <c r="N77" s="2"/>
      <c r="O77" s="260"/>
      <c r="P77" s="211"/>
      <c r="Q77" s="2"/>
      <c r="R77" s="260"/>
      <c r="S77" s="211"/>
      <c r="T77" s="2"/>
      <c r="U77" s="275"/>
      <c r="V77" s="2"/>
      <c r="W77" s="96"/>
      <c r="AD77" s="96"/>
      <c r="AE77" s="96"/>
      <c r="AF77" s="96"/>
    </row>
    <row r="78" spans="2:41">
      <c r="B78" s="211"/>
      <c r="C78" s="211"/>
      <c r="D78" s="211"/>
      <c r="E78" s="250"/>
      <c r="F78" s="2"/>
      <c r="G78" s="2"/>
      <c r="H78" s="211"/>
      <c r="I78" s="211"/>
      <c r="J78" s="211"/>
      <c r="K78" s="211"/>
      <c r="L78" s="211"/>
      <c r="M78" s="211"/>
      <c r="N78" s="2"/>
      <c r="O78" s="260"/>
      <c r="P78" s="211"/>
      <c r="Q78" s="2"/>
      <c r="R78" s="260"/>
      <c r="S78" s="211"/>
      <c r="T78" s="2"/>
      <c r="U78" s="275"/>
      <c r="V78" s="2"/>
      <c r="W78" s="96"/>
      <c r="AD78" s="96"/>
      <c r="AE78" s="96"/>
      <c r="AF78" s="96"/>
    </row>
    <row r="79" spans="2:41">
      <c r="B79" s="211"/>
      <c r="C79" s="211"/>
      <c r="D79" s="211"/>
      <c r="E79" s="250"/>
      <c r="F79" s="2"/>
      <c r="G79" s="2"/>
      <c r="H79" s="211"/>
      <c r="I79" s="211"/>
      <c r="J79" s="211"/>
      <c r="K79" s="211"/>
      <c r="L79" s="211"/>
      <c r="M79" s="211"/>
      <c r="N79" s="2"/>
      <c r="O79" s="260"/>
      <c r="P79" s="211"/>
      <c r="Q79" s="2"/>
      <c r="R79" s="260"/>
      <c r="S79" s="211"/>
      <c r="T79" s="2"/>
      <c r="U79" s="275"/>
      <c r="V79" s="2"/>
      <c r="W79" s="96"/>
      <c r="AD79" s="96"/>
      <c r="AE79" s="96"/>
      <c r="AF79" s="96"/>
      <c r="AG79" s="96"/>
      <c r="AH79" s="96"/>
      <c r="AI79" s="96"/>
    </row>
    <row r="80" spans="2:41">
      <c r="B80" s="211"/>
      <c r="C80" s="211"/>
      <c r="D80" s="211"/>
      <c r="E80" s="250"/>
      <c r="F80" s="2"/>
      <c r="G80" s="2"/>
      <c r="H80" s="211"/>
      <c r="I80" s="211"/>
      <c r="J80" s="211"/>
      <c r="K80" s="211"/>
      <c r="L80" s="211"/>
      <c r="M80" s="211"/>
      <c r="N80" s="2"/>
      <c r="O80" s="260"/>
      <c r="P80" s="211"/>
      <c r="Q80" s="2"/>
      <c r="R80" s="260"/>
      <c r="S80" s="211"/>
      <c r="T80" s="2"/>
      <c r="U80" s="275"/>
      <c r="V80" s="2"/>
      <c r="W80" s="96"/>
      <c r="AD80" s="96"/>
      <c r="AE80" s="96"/>
      <c r="AF80" s="289"/>
      <c r="AG80" s="96"/>
      <c r="AH80" s="96"/>
      <c r="AI80" s="96"/>
    </row>
    <row r="81" spans="2:35">
      <c r="B81" s="211"/>
      <c r="C81" s="211"/>
      <c r="D81" s="211"/>
      <c r="E81" s="250"/>
      <c r="F81" s="2"/>
      <c r="G81" s="2"/>
      <c r="H81" s="211"/>
      <c r="I81" s="211"/>
      <c r="J81" s="211"/>
      <c r="K81" s="211"/>
      <c r="L81" s="211"/>
      <c r="M81" s="211"/>
      <c r="N81" s="2"/>
      <c r="O81" s="260"/>
      <c r="P81" s="211"/>
      <c r="Q81" s="2"/>
      <c r="R81" s="260"/>
      <c r="S81" s="211"/>
      <c r="T81" s="2"/>
      <c r="U81" s="275"/>
      <c r="V81" s="2"/>
      <c r="W81" s="96"/>
      <c r="AD81" s="96"/>
      <c r="AE81" s="96"/>
      <c r="AF81" s="96"/>
      <c r="AG81" s="96"/>
      <c r="AH81" s="96"/>
      <c r="AI81" s="96"/>
    </row>
    <row r="82" spans="2:35">
      <c r="B82" s="211"/>
      <c r="C82" s="211"/>
      <c r="D82" s="211"/>
      <c r="E82" s="250"/>
      <c r="F82" s="2"/>
      <c r="G82" s="2"/>
      <c r="H82" s="211"/>
      <c r="I82" s="211"/>
      <c r="J82" s="211"/>
      <c r="K82" s="211"/>
      <c r="L82" s="211"/>
      <c r="M82" s="211"/>
      <c r="N82" s="2"/>
      <c r="O82" s="260"/>
      <c r="P82" s="211"/>
      <c r="Q82" s="2"/>
      <c r="R82" s="260"/>
      <c r="S82" s="211"/>
      <c r="T82" s="2"/>
      <c r="U82" s="275"/>
      <c r="V82" s="2"/>
      <c r="W82" s="96"/>
      <c r="AD82" s="96"/>
      <c r="AE82" s="96"/>
      <c r="AF82" s="96"/>
    </row>
    <row r="83" spans="2:35">
      <c r="B83" s="211"/>
      <c r="C83" s="211"/>
      <c r="D83" s="211"/>
      <c r="E83" s="250"/>
      <c r="F83" s="2"/>
      <c r="G83" s="2"/>
      <c r="H83" s="211"/>
      <c r="I83" s="211"/>
      <c r="J83" s="211"/>
      <c r="K83" s="211"/>
      <c r="L83" s="211"/>
      <c r="M83" s="211"/>
      <c r="N83" s="2"/>
      <c r="O83" s="260"/>
      <c r="P83" s="211"/>
      <c r="Q83" s="2"/>
      <c r="R83" s="260"/>
      <c r="S83" s="211"/>
      <c r="T83" s="2"/>
      <c r="U83" s="275"/>
      <c r="V83" s="2"/>
      <c r="W83" s="96"/>
      <c r="AD83" s="96"/>
      <c r="AE83" s="96"/>
      <c r="AF83" s="96"/>
    </row>
    <row r="84" spans="2:35">
      <c r="B84" s="211"/>
      <c r="C84" s="211"/>
      <c r="D84" s="211"/>
      <c r="E84" s="250"/>
      <c r="F84" s="2"/>
      <c r="G84" s="2"/>
      <c r="H84" s="211"/>
      <c r="I84" s="211"/>
      <c r="J84" s="211"/>
      <c r="K84" s="211"/>
      <c r="L84" s="211"/>
      <c r="M84" s="211"/>
      <c r="N84" s="2"/>
      <c r="O84" s="260"/>
      <c r="P84" s="211"/>
      <c r="Q84" s="2"/>
      <c r="R84" s="260"/>
      <c r="S84" s="211"/>
      <c r="T84" s="2"/>
      <c r="U84" s="275"/>
      <c r="V84" s="2"/>
      <c r="W84" s="96"/>
      <c r="AD84" s="96"/>
      <c r="AE84" s="96"/>
      <c r="AF84" s="96"/>
    </row>
    <row r="85" spans="2:35">
      <c r="B85" s="211"/>
      <c r="C85" s="211"/>
      <c r="D85" s="211"/>
      <c r="E85" s="250"/>
      <c r="F85" s="2"/>
      <c r="G85" s="2"/>
      <c r="H85" s="211"/>
      <c r="I85" s="211"/>
      <c r="J85" s="211"/>
      <c r="K85" s="211"/>
      <c r="L85" s="211"/>
      <c r="M85" s="211"/>
      <c r="N85" s="2"/>
      <c r="O85" s="260"/>
      <c r="P85" s="211"/>
      <c r="Q85" s="2"/>
      <c r="R85" s="260"/>
      <c r="S85" s="211"/>
      <c r="T85" s="2"/>
      <c r="U85" s="275"/>
      <c r="V85" s="2"/>
      <c r="W85" s="96"/>
      <c r="AD85" s="96"/>
      <c r="AE85" s="96"/>
      <c r="AF85" s="96"/>
    </row>
    <row r="86" spans="2:35">
      <c r="B86" s="211"/>
      <c r="C86" s="211"/>
      <c r="D86" s="211"/>
      <c r="E86" s="250"/>
      <c r="F86" s="2"/>
      <c r="G86" s="2"/>
      <c r="H86" s="211"/>
      <c r="I86" s="211"/>
      <c r="J86" s="211"/>
      <c r="K86" s="211"/>
      <c r="L86" s="211"/>
      <c r="M86" s="211"/>
      <c r="N86" s="2"/>
      <c r="O86" s="260"/>
      <c r="P86" s="211"/>
      <c r="Q86" s="2"/>
      <c r="R86" s="260"/>
      <c r="S86" s="211"/>
      <c r="T86" s="2"/>
      <c r="U86" s="275"/>
      <c r="V86" s="2"/>
      <c r="W86" s="96"/>
      <c r="AD86" s="96"/>
      <c r="AE86" s="96"/>
      <c r="AF86" s="96"/>
    </row>
    <row r="87" spans="2:35">
      <c r="B87" s="211"/>
      <c r="C87" s="211"/>
      <c r="D87" s="211"/>
      <c r="E87" s="250"/>
      <c r="F87" s="2"/>
      <c r="G87" s="2"/>
      <c r="H87" s="211"/>
      <c r="I87" s="211"/>
      <c r="J87" s="211"/>
      <c r="K87" s="211"/>
      <c r="L87" s="211"/>
      <c r="M87" s="211"/>
      <c r="N87" s="2"/>
      <c r="O87" s="260"/>
      <c r="P87" s="211"/>
      <c r="Q87" s="2"/>
      <c r="R87" s="260"/>
      <c r="S87" s="211"/>
      <c r="T87" s="2"/>
      <c r="U87" s="275"/>
      <c r="V87" s="2"/>
      <c r="W87" s="96"/>
      <c r="AD87" s="96"/>
      <c r="AE87" s="96"/>
      <c r="AF87" s="96"/>
    </row>
    <row r="88" spans="2:35">
      <c r="B88" s="211"/>
      <c r="C88" s="211"/>
      <c r="D88" s="211"/>
      <c r="E88" s="250"/>
      <c r="F88" s="2"/>
      <c r="G88" s="2"/>
      <c r="H88" s="211"/>
      <c r="I88" s="211"/>
      <c r="J88" s="211"/>
      <c r="K88" s="211"/>
      <c r="L88" s="211"/>
      <c r="M88" s="211"/>
      <c r="N88" s="2"/>
      <c r="O88" s="260"/>
      <c r="P88" s="211"/>
      <c r="Q88" s="2"/>
      <c r="R88" s="260"/>
      <c r="S88" s="211"/>
      <c r="T88" s="2"/>
      <c r="U88" s="275"/>
      <c r="V88" s="2"/>
      <c r="W88" s="96"/>
      <c r="AD88" s="96"/>
      <c r="AE88" s="96"/>
      <c r="AF88" s="96"/>
    </row>
    <row r="89" spans="2:35">
      <c r="B89" s="211"/>
      <c r="C89" s="211"/>
      <c r="D89" s="211"/>
      <c r="E89" s="250"/>
      <c r="F89" s="2"/>
      <c r="G89" s="2"/>
      <c r="H89" s="211"/>
      <c r="I89" s="211"/>
      <c r="J89" s="211"/>
      <c r="K89" s="211"/>
      <c r="L89" s="211"/>
      <c r="M89" s="211"/>
      <c r="N89" s="2"/>
      <c r="O89" s="260"/>
      <c r="P89" s="211"/>
      <c r="Q89" s="2"/>
      <c r="R89" s="260"/>
      <c r="S89" s="211"/>
      <c r="T89" s="2"/>
      <c r="U89" s="275"/>
      <c r="V89" s="2"/>
      <c r="W89" s="96"/>
      <c r="AD89" s="96"/>
      <c r="AE89" s="96"/>
      <c r="AF89" s="96"/>
    </row>
    <row r="90" spans="2:35">
      <c r="B90" s="211"/>
      <c r="C90" s="211"/>
      <c r="D90" s="211"/>
      <c r="E90" s="250"/>
      <c r="F90" s="2"/>
      <c r="G90" s="2"/>
      <c r="H90" s="211"/>
      <c r="I90" s="211"/>
      <c r="J90" s="211"/>
      <c r="K90" s="211"/>
      <c r="L90" s="211"/>
      <c r="M90" s="211"/>
      <c r="N90" s="2"/>
      <c r="O90" s="260"/>
      <c r="P90" s="211"/>
      <c r="Q90" s="2"/>
      <c r="R90" s="260"/>
      <c r="S90" s="211"/>
      <c r="T90" s="2"/>
      <c r="U90" s="275"/>
      <c r="V90" s="2"/>
      <c r="W90" s="96"/>
      <c r="AD90" s="96"/>
      <c r="AE90" s="96"/>
      <c r="AF90" s="96"/>
    </row>
    <row r="91" spans="2:35">
      <c r="B91" s="211"/>
      <c r="C91" s="211"/>
      <c r="D91" s="211"/>
      <c r="E91" s="250"/>
      <c r="F91" s="2"/>
      <c r="G91" s="2"/>
      <c r="H91" s="211"/>
      <c r="I91" s="211"/>
      <c r="J91" s="211"/>
      <c r="K91" s="211"/>
      <c r="L91" s="211"/>
      <c r="M91" s="211"/>
      <c r="N91" s="2"/>
      <c r="O91" s="260"/>
      <c r="P91" s="211"/>
      <c r="Q91" s="2"/>
      <c r="R91" s="260"/>
      <c r="S91" s="211"/>
      <c r="T91" s="2"/>
      <c r="U91" s="275"/>
      <c r="V91" s="2"/>
      <c r="W91" s="96"/>
      <c r="AD91" s="96"/>
      <c r="AE91" s="96"/>
      <c r="AF91" s="96"/>
    </row>
    <row r="92" spans="2:35">
      <c r="B92" s="211"/>
      <c r="C92" s="211"/>
      <c r="D92" s="211"/>
      <c r="E92" s="250"/>
      <c r="F92" s="2"/>
      <c r="G92" s="2"/>
      <c r="H92" s="211"/>
      <c r="I92" s="211"/>
      <c r="J92" s="211"/>
      <c r="K92" s="211"/>
      <c r="L92" s="211"/>
      <c r="M92" s="211"/>
      <c r="N92" s="2"/>
      <c r="O92" s="260"/>
      <c r="P92" s="211"/>
      <c r="Q92" s="2"/>
      <c r="R92" s="260"/>
      <c r="S92" s="211"/>
      <c r="T92" s="2"/>
      <c r="U92" s="275"/>
      <c r="V92" s="2"/>
      <c r="W92" s="96"/>
      <c r="AD92" s="96"/>
      <c r="AE92" s="96"/>
      <c r="AF92" s="96"/>
    </row>
    <row r="93" spans="2:35">
      <c r="B93" s="211"/>
      <c r="C93" s="211"/>
      <c r="D93" s="211"/>
      <c r="E93" s="250"/>
      <c r="F93" s="2"/>
      <c r="G93" s="2"/>
      <c r="H93" s="211"/>
      <c r="I93" s="211"/>
      <c r="J93" s="211"/>
      <c r="K93" s="211"/>
      <c r="L93" s="211"/>
      <c r="M93" s="211"/>
      <c r="N93" s="2"/>
      <c r="O93" s="260"/>
      <c r="P93" s="211"/>
      <c r="Q93" s="2"/>
      <c r="R93" s="260"/>
      <c r="S93" s="211"/>
      <c r="T93" s="2"/>
      <c r="U93" s="275"/>
      <c r="V93" s="2"/>
      <c r="W93" s="96"/>
      <c r="AD93" s="96"/>
      <c r="AE93" s="96"/>
      <c r="AF93" s="96"/>
    </row>
    <row r="94" spans="2:35">
      <c r="B94" s="211"/>
      <c r="C94" s="211"/>
      <c r="D94" s="211"/>
      <c r="E94" s="250"/>
      <c r="F94" s="2"/>
      <c r="G94" s="2"/>
      <c r="H94" s="211"/>
      <c r="I94" s="211"/>
      <c r="J94" s="211"/>
      <c r="K94" s="211"/>
      <c r="L94" s="211"/>
      <c r="M94" s="211"/>
      <c r="N94" s="2"/>
      <c r="O94" s="260"/>
      <c r="P94" s="211"/>
      <c r="Q94" s="2"/>
      <c r="R94" s="260"/>
      <c r="S94" s="211"/>
      <c r="T94" s="2"/>
      <c r="U94" s="275"/>
      <c r="V94" s="2"/>
      <c r="W94" s="96"/>
      <c r="AD94" s="96"/>
      <c r="AE94" s="96"/>
      <c r="AF94" s="96"/>
    </row>
    <row r="95" spans="2:35">
      <c r="B95" s="211"/>
      <c r="C95" s="211"/>
      <c r="D95" s="211"/>
      <c r="E95" s="250"/>
      <c r="F95" s="2"/>
      <c r="G95" s="2"/>
      <c r="H95" s="211"/>
      <c r="I95" s="211"/>
      <c r="J95" s="211"/>
      <c r="K95" s="211"/>
      <c r="L95" s="211"/>
      <c r="M95" s="211"/>
      <c r="N95" s="2"/>
      <c r="O95" s="260"/>
      <c r="P95" s="211"/>
      <c r="Q95" s="2"/>
      <c r="R95" s="260"/>
      <c r="S95" s="211"/>
      <c r="T95" s="2"/>
      <c r="U95" s="275"/>
      <c r="V95" s="2"/>
      <c r="W95" s="96"/>
      <c r="AD95" s="96"/>
      <c r="AE95" s="96"/>
      <c r="AF95" s="96"/>
    </row>
    <row r="96" spans="2:35">
      <c r="B96" s="211"/>
      <c r="C96" s="211"/>
      <c r="D96" s="211"/>
      <c r="E96" s="250"/>
      <c r="F96" s="2"/>
      <c r="G96" s="2"/>
      <c r="H96" s="211"/>
      <c r="I96" s="211"/>
      <c r="J96" s="211"/>
      <c r="K96" s="211"/>
      <c r="L96" s="211"/>
      <c r="M96" s="211"/>
      <c r="N96" s="2"/>
      <c r="O96" s="260"/>
      <c r="P96" s="211"/>
      <c r="Q96" s="2"/>
      <c r="R96" s="260"/>
      <c r="S96" s="211"/>
      <c r="T96" s="2"/>
      <c r="U96" s="275"/>
      <c r="V96" s="2"/>
      <c r="W96" s="96"/>
      <c r="AD96" s="96"/>
      <c r="AE96" s="96"/>
      <c r="AF96" s="96"/>
    </row>
    <row r="97" spans="2:32">
      <c r="B97" s="211"/>
      <c r="C97" s="211"/>
      <c r="D97" s="211"/>
      <c r="E97" s="250"/>
      <c r="F97" s="2"/>
      <c r="G97" s="2"/>
      <c r="H97" s="211"/>
      <c r="I97" s="211"/>
      <c r="J97" s="211"/>
      <c r="K97" s="211"/>
      <c r="L97" s="211"/>
      <c r="M97" s="211"/>
      <c r="N97" s="2"/>
      <c r="O97" s="260"/>
      <c r="P97" s="211"/>
      <c r="Q97" s="2"/>
      <c r="R97" s="260"/>
      <c r="S97" s="211"/>
      <c r="T97" s="2"/>
      <c r="U97" s="275"/>
      <c r="V97" s="2"/>
      <c r="W97" s="96"/>
      <c r="AD97" s="96"/>
      <c r="AE97" s="96"/>
      <c r="AF97" s="96"/>
    </row>
    <row r="98" spans="2:32">
      <c r="B98" s="211"/>
      <c r="C98" s="211"/>
      <c r="D98" s="211"/>
      <c r="E98" s="250"/>
      <c r="F98" s="2"/>
      <c r="G98" s="2"/>
      <c r="H98" s="211"/>
      <c r="I98" s="211"/>
      <c r="J98" s="211"/>
      <c r="K98" s="211"/>
      <c r="L98" s="211"/>
      <c r="M98" s="211"/>
      <c r="N98" s="2"/>
      <c r="O98" s="260"/>
      <c r="P98" s="211"/>
      <c r="Q98" s="2"/>
      <c r="R98" s="260"/>
      <c r="S98" s="211"/>
      <c r="T98" s="2"/>
      <c r="U98" s="275"/>
      <c r="V98" s="2"/>
      <c r="W98" s="96"/>
      <c r="AD98" s="96"/>
      <c r="AE98" s="96"/>
      <c r="AF98" s="96"/>
    </row>
    <row r="99" spans="2:32">
      <c r="B99" s="211"/>
      <c r="C99" s="211"/>
      <c r="D99" s="211"/>
      <c r="E99" s="250"/>
      <c r="F99" s="2"/>
      <c r="G99" s="2"/>
      <c r="H99" s="211"/>
      <c r="I99" s="211"/>
      <c r="J99" s="211"/>
      <c r="K99" s="211"/>
      <c r="L99" s="211"/>
      <c r="M99" s="211"/>
      <c r="N99" s="2"/>
      <c r="O99" s="260"/>
      <c r="P99" s="211"/>
      <c r="Q99" s="2"/>
      <c r="R99" s="260"/>
      <c r="S99" s="211"/>
      <c r="T99" s="2"/>
      <c r="U99" s="275"/>
      <c r="V99" s="2"/>
      <c r="W99" s="96"/>
      <c r="AD99" s="96"/>
      <c r="AE99" s="96"/>
      <c r="AF99" s="96"/>
    </row>
    <row r="100" spans="2:32">
      <c r="B100" s="211"/>
      <c r="C100" s="211"/>
      <c r="D100" s="211"/>
      <c r="E100" s="250"/>
      <c r="F100" s="2"/>
      <c r="G100" s="2"/>
      <c r="H100" s="211"/>
      <c r="I100" s="211"/>
      <c r="J100" s="211"/>
      <c r="K100" s="211"/>
      <c r="L100" s="211"/>
      <c r="M100" s="211"/>
      <c r="N100" s="2"/>
      <c r="O100" s="260"/>
      <c r="P100" s="211"/>
      <c r="Q100" s="2"/>
      <c r="R100" s="260"/>
      <c r="S100" s="211"/>
      <c r="T100" s="2"/>
      <c r="U100" s="275"/>
      <c r="V100" s="2"/>
      <c r="W100" s="96"/>
      <c r="AD100" s="96"/>
      <c r="AE100" s="96"/>
      <c r="AF100" s="96"/>
    </row>
    <row r="101" spans="2:32">
      <c r="B101" s="211"/>
      <c r="C101" s="211"/>
      <c r="D101" s="211"/>
      <c r="E101" s="250"/>
      <c r="F101" s="2"/>
      <c r="G101" s="2"/>
      <c r="H101" s="211"/>
      <c r="I101" s="211"/>
      <c r="J101" s="211"/>
      <c r="K101" s="211"/>
      <c r="L101" s="211"/>
      <c r="M101" s="211"/>
      <c r="N101" s="2"/>
      <c r="O101" s="260"/>
      <c r="P101" s="211"/>
      <c r="Q101" s="2"/>
      <c r="R101" s="260"/>
      <c r="S101" s="211"/>
      <c r="T101" s="2"/>
      <c r="U101" s="275"/>
      <c r="V101" s="2"/>
      <c r="W101" s="96"/>
      <c r="AD101" s="96"/>
      <c r="AE101" s="96"/>
      <c r="AF101" s="96"/>
    </row>
    <row r="102" spans="2:32">
      <c r="B102" s="211"/>
      <c r="C102" s="211"/>
      <c r="D102" s="211"/>
      <c r="E102" s="250"/>
      <c r="F102" s="2"/>
      <c r="G102" s="2"/>
      <c r="H102" s="211"/>
      <c r="I102" s="211"/>
      <c r="J102" s="211"/>
      <c r="K102" s="211"/>
      <c r="L102" s="211"/>
      <c r="M102" s="211"/>
      <c r="N102" s="2"/>
      <c r="O102" s="260"/>
      <c r="P102" s="211"/>
      <c r="Q102" s="2"/>
      <c r="R102" s="260"/>
      <c r="S102" s="211"/>
      <c r="T102" s="2"/>
      <c r="U102" s="275"/>
      <c r="V102" s="2"/>
      <c r="W102" s="96"/>
      <c r="AD102" s="96"/>
      <c r="AE102" s="96"/>
      <c r="AF102" s="96"/>
    </row>
    <row r="103" spans="2:32">
      <c r="B103" s="211"/>
      <c r="C103" s="211"/>
      <c r="D103" s="211"/>
      <c r="E103" s="250"/>
      <c r="F103" s="2"/>
      <c r="G103" s="2"/>
      <c r="H103" s="211"/>
      <c r="I103" s="211"/>
      <c r="J103" s="211"/>
      <c r="K103" s="211"/>
      <c r="L103" s="211"/>
      <c r="M103" s="211"/>
      <c r="N103" s="2"/>
      <c r="O103" s="260"/>
      <c r="P103" s="211"/>
      <c r="Q103" s="2"/>
      <c r="R103" s="260"/>
      <c r="S103" s="211"/>
      <c r="T103" s="2"/>
      <c r="U103" s="275"/>
      <c r="V103" s="2"/>
      <c r="W103" s="96"/>
      <c r="AD103" s="96"/>
      <c r="AE103" s="96"/>
      <c r="AF103" s="96"/>
    </row>
    <row r="104" spans="2:32">
      <c r="B104" s="211"/>
      <c r="C104" s="211"/>
      <c r="D104" s="211"/>
      <c r="E104" s="250"/>
      <c r="F104" s="2"/>
      <c r="G104" s="2"/>
      <c r="H104" s="211"/>
      <c r="I104" s="211"/>
      <c r="J104" s="211"/>
      <c r="K104" s="211"/>
      <c r="L104" s="211"/>
      <c r="M104" s="211"/>
      <c r="N104" s="2"/>
      <c r="O104" s="260"/>
      <c r="P104" s="211"/>
      <c r="Q104" s="2"/>
      <c r="R104" s="260"/>
      <c r="S104" s="211"/>
      <c r="T104" s="2"/>
      <c r="U104" s="275"/>
      <c r="V104" s="2"/>
      <c r="W104" s="96"/>
      <c r="AD104" s="96"/>
      <c r="AE104" s="96"/>
      <c r="AF104" s="96"/>
    </row>
    <row r="105" spans="2:32">
      <c r="B105" s="211"/>
      <c r="C105" s="211"/>
      <c r="D105" s="211"/>
      <c r="E105" s="250"/>
      <c r="F105" s="2"/>
      <c r="G105" s="2"/>
      <c r="H105" s="211"/>
      <c r="I105" s="211"/>
      <c r="J105" s="211"/>
      <c r="K105" s="211"/>
      <c r="L105" s="211"/>
      <c r="M105" s="211"/>
      <c r="N105" s="2"/>
      <c r="O105" s="260"/>
      <c r="P105" s="211"/>
      <c r="Q105" s="2"/>
      <c r="R105" s="260"/>
      <c r="S105" s="211"/>
      <c r="T105" s="2"/>
      <c r="U105" s="275"/>
      <c r="V105" s="2"/>
      <c r="W105" s="96"/>
      <c r="AD105" s="96"/>
      <c r="AE105" s="96"/>
      <c r="AF105" s="96"/>
    </row>
    <row r="106" spans="2:32">
      <c r="B106" s="211"/>
      <c r="C106" s="211"/>
      <c r="D106" s="211"/>
      <c r="E106" s="250"/>
      <c r="F106" s="2"/>
      <c r="G106" s="2"/>
      <c r="H106" s="211"/>
      <c r="I106" s="211"/>
      <c r="J106" s="211"/>
      <c r="K106" s="211"/>
      <c r="L106" s="211"/>
      <c r="M106" s="211"/>
      <c r="N106" s="2"/>
      <c r="O106" s="260"/>
      <c r="P106" s="211"/>
      <c r="Q106" s="2"/>
      <c r="R106" s="260"/>
      <c r="S106" s="211"/>
      <c r="T106" s="2"/>
      <c r="U106" s="275"/>
      <c r="V106" s="2"/>
      <c r="W106" s="96"/>
      <c r="AD106" s="96"/>
      <c r="AE106" s="96"/>
      <c r="AF106" s="96"/>
    </row>
    <row r="107" spans="2:32">
      <c r="B107" s="211"/>
      <c r="C107" s="211"/>
      <c r="D107" s="211"/>
      <c r="E107" s="250"/>
      <c r="F107" s="2"/>
      <c r="G107" s="2"/>
      <c r="H107" s="211"/>
      <c r="I107" s="211"/>
      <c r="J107" s="211"/>
      <c r="K107" s="211"/>
      <c r="L107" s="211"/>
      <c r="M107" s="211"/>
      <c r="N107" s="2"/>
      <c r="O107" s="260"/>
      <c r="P107" s="211"/>
      <c r="Q107" s="2"/>
      <c r="R107" s="260"/>
      <c r="S107" s="211"/>
      <c r="T107" s="2"/>
      <c r="U107" s="275"/>
      <c r="V107" s="2"/>
      <c r="W107" s="96"/>
      <c r="AD107" s="96"/>
      <c r="AE107" s="96"/>
      <c r="AF107" s="96"/>
    </row>
    <row r="108" spans="2:32">
      <c r="B108" s="211"/>
      <c r="C108" s="211"/>
      <c r="D108" s="211"/>
      <c r="E108" s="250"/>
      <c r="F108" s="2"/>
      <c r="G108" s="2"/>
      <c r="H108" s="211"/>
      <c r="I108" s="211"/>
      <c r="J108" s="211"/>
      <c r="K108" s="211"/>
      <c r="L108" s="211"/>
      <c r="M108" s="211"/>
      <c r="N108" s="2"/>
      <c r="O108" s="260"/>
      <c r="P108" s="211"/>
      <c r="Q108" s="2"/>
      <c r="R108" s="260"/>
      <c r="S108" s="211"/>
      <c r="T108" s="2"/>
      <c r="U108" s="275"/>
      <c r="V108" s="2"/>
      <c r="W108" s="96"/>
      <c r="AD108" s="96"/>
      <c r="AE108" s="96"/>
      <c r="AF108" s="96"/>
    </row>
    <row r="109" spans="2:32">
      <c r="B109" s="211"/>
      <c r="C109" s="211"/>
      <c r="D109" s="211"/>
      <c r="E109" s="250"/>
      <c r="F109" s="2"/>
      <c r="G109" s="2"/>
      <c r="H109" s="211"/>
      <c r="I109" s="211"/>
      <c r="J109" s="211"/>
      <c r="K109" s="211"/>
      <c r="L109" s="211"/>
      <c r="M109" s="211"/>
      <c r="N109" s="2"/>
      <c r="O109" s="260"/>
      <c r="P109" s="211"/>
      <c r="Q109" s="2"/>
      <c r="R109" s="260"/>
      <c r="S109" s="211"/>
      <c r="T109" s="2"/>
      <c r="U109" s="275"/>
      <c r="V109" s="2"/>
      <c r="W109" s="96"/>
      <c r="AD109" s="96"/>
      <c r="AE109" s="96"/>
      <c r="AF109" s="96"/>
    </row>
    <row r="110" spans="2:32">
      <c r="B110" s="211"/>
      <c r="C110" s="211"/>
      <c r="D110" s="211"/>
      <c r="E110" s="250"/>
      <c r="F110" s="2"/>
      <c r="G110" s="2"/>
      <c r="H110" s="211"/>
      <c r="I110" s="211"/>
      <c r="J110" s="211"/>
      <c r="K110" s="211"/>
      <c r="L110" s="211"/>
      <c r="M110" s="211"/>
      <c r="N110" s="2"/>
      <c r="O110" s="260"/>
      <c r="P110" s="211"/>
      <c r="Q110" s="2"/>
      <c r="R110" s="260"/>
      <c r="S110" s="211"/>
      <c r="T110" s="2"/>
      <c r="U110" s="275"/>
      <c r="V110" s="2"/>
      <c r="W110" s="96"/>
      <c r="AD110" s="96"/>
      <c r="AE110" s="96"/>
      <c r="AF110" s="96"/>
    </row>
    <row r="111" spans="2:32">
      <c r="B111" s="211"/>
      <c r="C111" s="211"/>
      <c r="D111" s="211"/>
      <c r="E111" s="250"/>
      <c r="F111" s="2"/>
      <c r="G111" s="2"/>
      <c r="H111" s="211"/>
      <c r="I111" s="211"/>
      <c r="J111" s="211"/>
      <c r="K111" s="211"/>
      <c r="L111" s="211"/>
      <c r="M111" s="211"/>
      <c r="N111" s="2"/>
      <c r="O111" s="260"/>
      <c r="P111" s="211"/>
      <c r="Q111" s="2"/>
      <c r="R111" s="260"/>
      <c r="S111" s="211"/>
      <c r="T111" s="2"/>
      <c r="U111" s="275"/>
      <c r="V111" s="2"/>
      <c r="W111" s="96"/>
      <c r="AD111" s="96"/>
      <c r="AE111" s="96"/>
      <c r="AF111" s="96"/>
    </row>
    <row r="112" spans="2:32">
      <c r="B112" s="211"/>
      <c r="C112" s="211"/>
      <c r="D112" s="211"/>
      <c r="E112" s="288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96"/>
      <c r="AD112" s="96"/>
      <c r="AE112" s="96"/>
      <c r="AF112" s="96"/>
    </row>
    <row r="113" spans="23:32">
      <c r="W113" s="96"/>
      <c r="AD113" s="96"/>
      <c r="AE113" s="96"/>
      <c r="AF113" s="96"/>
    </row>
    <row r="114" spans="23:32">
      <c r="AD114" s="96"/>
      <c r="AE114" s="96"/>
      <c r="AF114" s="96"/>
    </row>
    <row r="115" spans="23:32">
      <c r="AD115" s="96"/>
      <c r="AE115" s="96"/>
      <c r="AF115" s="96"/>
    </row>
    <row r="116" spans="23:32">
      <c r="AD116" s="96"/>
      <c r="AE116" s="96"/>
      <c r="AF116" s="96"/>
    </row>
    <row r="117" spans="23:32">
      <c r="AD117" s="96"/>
      <c r="AE117" s="96"/>
      <c r="AF117" s="96"/>
    </row>
    <row r="118" spans="23:32">
      <c r="AD118" s="96"/>
      <c r="AE118" s="96"/>
      <c r="AF118" s="96"/>
    </row>
    <row r="119" spans="23:32">
      <c r="AD119" s="96"/>
      <c r="AE119" s="96"/>
      <c r="AF119" s="96"/>
    </row>
    <row r="120" spans="23:32">
      <c r="AD120" s="96"/>
      <c r="AE120" s="96"/>
      <c r="AF120" s="96"/>
    </row>
    <row r="121" spans="23:32">
      <c r="AD121" s="96"/>
      <c r="AE121" s="96"/>
      <c r="AF121" s="96"/>
    </row>
    <row r="122" spans="23:32">
      <c r="AD122" s="96"/>
      <c r="AE122" s="96"/>
      <c r="AF122" s="96"/>
    </row>
    <row r="123" spans="23:32">
      <c r="AD123" s="96"/>
      <c r="AE123" s="96"/>
      <c r="AF123" s="96"/>
    </row>
    <row r="124" spans="23:32">
      <c r="AD124" s="96"/>
      <c r="AE124" s="96"/>
      <c r="AF124" s="96"/>
    </row>
    <row r="125" spans="23:32">
      <c r="AD125" s="96"/>
      <c r="AE125" s="96"/>
      <c r="AF125" s="96"/>
    </row>
    <row r="126" spans="23:32">
      <c r="AD126" s="96"/>
      <c r="AE126" s="96"/>
      <c r="AF126" s="96"/>
    </row>
    <row r="127" spans="23:32">
      <c r="AD127" s="96"/>
      <c r="AE127" s="96"/>
      <c r="AF127" s="96"/>
    </row>
    <row r="128" spans="23:32">
      <c r="AD128" s="96"/>
      <c r="AE128" s="96"/>
      <c r="AF128" s="96"/>
    </row>
    <row r="129" spans="30:32">
      <c r="AD129" s="96"/>
      <c r="AE129" s="96"/>
      <c r="AF129" s="96"/>
    </row>
    <row r="130" spans="30:32">
      <c r="AD130" s="96"/>
      <c r="AE130" s="96"/>
      <c r="AF130" s="96"/>
    </row>
    <row r="131" spans="30:32">
      <c r="AD131" s="96"/>
      <c r="AE131" s="96"/>
      <c r="AF131" s="96"/>
    </row>
    <row r="132" spans="30:32">
      <c r="AD132" s="96"/>
      <c r="AE132" s="96"/>
      <c r="AF132" s="96"/>
    </row>
    <row r="133" spans="30:32">
      <c r="AD133" s="96"/>
      <c r="AE133" s="96"/>
      <c r="AF133" s="96"/>
    </row>
    <row r="134" spans="30:32">
      <c r="AD134" s="96"/>
      <c r="AE134" s="96"/>
      <c r="AF134" s="96"/>
    </row>
    <row r="135" spans="30:32">
      <c r="AD135" s="96"/>
      <c r="AE135" s="96"/>
      <c r="AF135" s="96"/>
    </row>
    <row r="136" spans="30:32">
      <c r="AD136" s="96"/>
      <c r="AE136" s="96"/>
      <c r="AF136" s="96"/>
    </row>
    <row r="137" spans="30:32">
      <c r="AD137" s="96"/>
      <c r="AE137" s="96"/>
      <c r="AF137" s="96"/>
    </row>
    <row r="138" spans="30:32">
      <c r="AD138" s="96"/>
      <c r="AE138" s="96"/>
      <c r="AF138" s="96"/>
    </row>
    <row r="139" spans="30:32">
      <c r="AD139" s="96"/>
      <c r="AE139" s="96"/>
      <c r="AF139" s="96"/>
    </row>
    <row r="140" spans="30:32">
      <c r="AD140" s="96"/>
      <c r="AE140" s="96"/>
      <c r="AF140" s="96"/>
    </row>
    <row r="141" spans="30:32">
      <c r="AD141" s="96"/>
      <c r="AE141" s="96"/>
      <c r="AF141" s="96"/>
    </row>
    <row r="142" spans="30:32">
      <c r="AD142" s="96"/>
      <c r="AE142" s="96"/>
      <c r="AF142" s="96"/>
    </row>
    <row r="143" spans="30:32">
      <c r="AD143" s="96"/>
      <c r="AE143" s="96"/>
      <c r="AF143" s="96"/>
    </row>
    <row r="144" spans="30:32">
      <c r="AD144" s="96"/>
      <c r="AE144" s="96"/>
      <c r="AF144" s="96"/>
    </row>
    <row r="145" spans="30:32">
      <c r="AD145" s="96"/>
      <c r="AE145" s="96"/>
      <c r="AF145" s="96"/>
    </row>
    <row r="146" spans="30:32">
      <c r="AD146" s="96"/>
      <c r="AE146" s="96"/>
      <c r="AF146" s="96"/>
    </row>
    <row r="147" spans="30:32">
      <c r="AD147" s="96"/>
      <c r="AE147" s="96"/>
      <c r="AF147" s="96"/>
    </row>
    <row r="148" spans="30:32">
      <c r="AD148" s="96"/>
      <c r="AE148" s="96"/>
      <c r="AF148" s="96"/>
    </row>
    <row r="149" spans="30:32">
      <c r="AD149" s="96"/>
      <c r="AE149" s="96"/>
      <c r="AF149" s="96"/>
    </row>
    <row r="150" spans="30:32">
      <c r="AD150" s="96"/>
      <c r="AE150" s="96"/>
      <c r="AF150" s="96"/>
    </row>
    <row r="151" spans="30:32">
      <c r="AD151" s="96"/>
      <c r="AE151" s="96"/>
      <c r="AF151" s="96"/>
    </row>
    <row r="152" spans="30:32">
      <c r="AD152" s="96"/>
      <c r="AE152" s="96"/>
      <c r="AF152" s="96"/>
    </row>
    <row r="153" spans="30:32">
      <c r="AD153" s="96"/>
      <c r="AE153" s="96"/>
      <c r="AF153" s="96"/>
    </row>
    <row r="154" spans="30:32">
      <c r="AD154" s="96"/>
      <c r="AE154" s="96"/>
      <c r="AF154" s="96"/>
    </row>
    <row r="155" spans="30:32">
      <c r="AD155" s="96"/>
      <c r="AE155" s="96"/>
      <c r="AF155" s="96"/>
    </row>
    <row r="156" spans="30:32">
      <c r="AD156" s="96"/>
      <c r="AE156" s="96"/>
      <c r="AF156" s="96"/>
    </row>
    <row r="157" spans="30:32">
      <c r="AD157" s="96"/>
      <c r="AE157" s="96"/>
      <c r="AF157" s="96"/>
    </row>
    <row r="158" spans="30:32">
      <c r="AD158" s="96"/>
      <c r="AE158" s="96"/>
      <c r="AF158" s="96"/>
    </row>
    <row r="159" spans="30:32">
      <c r="AD159" s="96"/>
      <c r="AE159" s="96"/>
      <c r="AF159" s="96"/>
    </row>
    <row r="160" spans="30:32">
      <c r="AD160" s="96"/>
      <c r="AE160" s="96"/>
      <c r="AF160" s="96"/>
    </row>
    <row r="161" spans="30:32">
      <c r="AD161" s="96"/>
      <c r="AE161" s="96"/>
      <c r="AF161" s="96"/>
    </row>
    <row r="162" spans="30:32">
      <c r="AD162" s="96"/>
      <c r="AE162" s="96"/>
      <c r="AF162" s="96"/>
    </row>
    <row r="163" spans="30:32">
      <c r="AD163" s="96"/>
      <c r="AE163" s="96"/>
      <c r="AF163" s="96"/>
    </row>
    <row r="164" spans="30:32">
      <c r="AD164" s="96"/>
      <c r="AE164" s="96"/>
      <c r="AF164" s="96"/>
    </row>
    <row r="165" spans="30:32">
      <c r="AD165" s="96"/>
      <c r="AE165" s="96"/>
      <c r="AF165" s="96"/>
    </row>
    <row r="166" spans="30:32">
      <c r="AD166" s="96"/>
      <c r="AE166" s="96"/>
      <c r="AF166" s="96"/>
    </row>
    <row r="167" spans="30:32">
      <c r="AD167" s="96"/>
      <c r="AE167" s="96"/>
      <c r="AF167" s="96"/>
    </row>
    <row r="168" spans="30:32">
      <c r="AD168" s="96"/>
      <c r="AE168" s="96"/>
      <c r="AF168" s="96"/>
    </row>
    <row r="169" spans="30:32">
      <c r="AD169" s="96"/>
      <c r="AE169" s="96"/>
      <c r="AF169" s="96"/>
    </row>
    <row r="170" spans="30:32">
      <c r="AD170" s="96"/>
      <c r="AE170" s="96"/>
      <c r="AF170" s="96"/>
    </row>
    <row r="171" spans="30:32">
      <c r="AD171" s="96"/>
      <c r="AE171" s="96"/>
      <c r="AF171" s="96"/>
    </row>
    <row r="172" spans="30:32">
      <c r="AD172" s="96"/>
      <c r="AE172" s="96"/>
      <c r="AF172" s="96"/>
    </row>
    <row r="173" spans="30:32">
      <c r="AD173" s="96"/>
      <c r="AE173" s="96"/>
      <c r="AF173" s="96"/>
    </row>
    <row r="174" spans="30:32">
      <c r="AD174" s="96"/>
      <c r="AE174" s="96"/>
      <c r="AF174" s="96"/>
    </row>
    <row r="175" spans="30:32">
      <c r="AD175" s="96"/>
      <c r="AE175" s="96"/>
      <c r="AF175" s="96"/>
    </row>
    <row r="176" spans="30:32">
      <c r="AD176" s="96"/>
      <c r="AE176" s="96"/>
      <c r="AF176" s="96"/>
    </row>
    <row r="177" spans="30:32">
      <c r="AD177" s="96"/>
      <c r="AE177" s="96"/>
      <c r="AF177" s="96"/>
    </row>
    <row r="178" spans="30:32">
      <c r="AD178" s="96"/>
      <c r="AE178" s="96"/>
      <c r="AF178" s="96"/>
    </row>
    <row r="179" spans="30:32">
      <c r="AD179" s="96"/>
      <c r="AE179" s="96"/>
      <c r="AF179" s="96"/>
    </row>
    <row r="180" spans="30:32">
      <c r="AD180" s="96"/>
      <c r="AE180" s="96"/>
      <c r="AF180" s="96"/>
    </row>
    <row r="181" spans="30:32">
      <c r="AD181" s="96"/>
      <c r="AE181" s="96"/>
      <c r="AF181" s="96"/>
    </row>
    <row r="182" spans="30:32">
      <c r="AD182" s="96"/>
      <c r="AE182" s="96"/>
      <c r="AF182" s="96"/>
    </row>
    <row r="183" spans="30:32">
      <c r="AD183" s="96"/>
      <c r="AE183" s="96"/>
      <c r="AF183" s="96"/>
    </row>
    <row r="184" spans="30:32">
      <c r="AD184" s="96"/>
      <c r="AE184" s="96"/>
      <c r="AF184" s="96"/>
    </row>
    <row r="185" spans="30:32">
      <c r="AD185" s="96"/>
      <c r="AE185" s="96"/>
      <c r="AF185" s="96"/>
    </row>
    <row r="186" spans="30:32">
      <c r="AD186" s="96"/>
      <c r="AE186" s="96"/>
      <c r="AF186" s="96"/>
    </row>
    <row r="187" spans="30:32">
      <c r="AD187" s="96"/>
      <c r="AE187" s="96"/>
      <c r="AF187" s="96"/>
    </row>
    <row r="188" spans="30:32">
      <c r="AD188" s="96"/>
      <c r="AE188" s="96"/>
      <c r="AF188" s="96"/>
    </row>
    <row r="189" spans="30:32">
      <c r="AD189" s="96"/>
      <c r="AE189" s="96"/>
      <c r="AF189" s="96"/>
    </row>
    <row r="190" spans="30:32">
      <c r="AD190" s="96"/>
      <c r="AE190" s="96"/>
      <c r="AF190" s="96"/>
    </row>
    <row r="191" spans="30:32">
      <c r="AD191" s="96"/>
      <c r="AE191" s="96"/>
      <c r="AF191" s="96"/>
    </row>
    <row r="192" spans="30:32">
      <c r="AD192" s="96"/>
      <c r="AE192" s="96"/>
      <c r="AF192" s="96"/>
    </row>
    <row r="193" spans="30:32">
      <c r="AD193" s="96"/>
      <c r="AE193" s="96"/>
      <c r="AF193" s="96"/>
    </row>
    <row r="194" spans="30:32">
      <c r="AD194" s="96"/>
      <c r="AE194" s="96"/>
      <c r="AF194" s="96"/>
    </row>
    <row r="195" spans="30:32">
      <c r="AD195" s="96"/>
      <c r="AE195" s="96"/>
      <c r="AF195" s="96"/>
    </row>
    <row r="196" spans="30:32">
      <c r="AD196" s="96"/>
      <c r="AE196" s="96"/>
      <c r="AF196" s="96"/>
    </row>
    <row r="197" spans="30:32">
      <c r="AD197" s="96"/>
      <c r="AE197" s="96"/>
      <c r="AF197" s="96"/>
    </row>
    <row r="198" spans="30:32">
      <c r="AD198" s="96"/>
      <c r="AE198" s="96"/>
      <c r="AF198" s="96"/>
    </row>
    <row r="199" spans="30:32">
      <c r="AD199" s="96"/>
      <c r="AE199" s="96"/>
      <c r="AF199" s="96"/>
    </row>
    <row r="200" spans="30:32">
      <c r="AD200" s="96"/>
      <c r="AE200" s="96"/>
      <c r="AF200" s="96"/>
    </row>
    <row r="201" spans="30:32">
      <c r="AD201" s="96"/>
      <c r="AE201" s="96"/>
      <c r="AF201" s="96"/>
    </row>
    <row r="202" spans="30:32">
      <c r="AD202" s="96"/>
      <c r="AE202" s="96"/>
      <c r="AF202" s="96"/>
    </row>
    <row r="203" spans="30:32">
      <c r="AD203" s="96"/>
      <c r="AE203" s="96"/>
      <c r="AF203" s="96"/>
    </row>
    <row r="204" spans="30:32">
      <c r="AD204" s="96"/>
      <c r="AE204" s="96"/>
      <c r="AF204" s="96"/>
    </row>
    <row r="205" spans="30:32">
      <c r="AD205" s="96"/>
      <c r="AE205" s="96"/>
      <c r="AF205" s="96"/>
    </row>
    <row r="206" spans="30:32">
      <c r="AD206" s="96"/>
      <c r="AE206" s="96"/>
      <c r="AF206" s="96"/>
    </row>
    <row r="207" spans="30:32">
      <c r="AD207" s="96"/>
      <c r="AE207" s="96"/>
      <c r="AF207" s="96"/>
    </row>
    <row r="208" spans="30:32">
      <c r="AD208" s="96"/>
      <c r="AE208" s="96"/>
      <c r="AF208" s="96"/>
    </row>
    <row r="209" spans="30:32">
      <c r="AD209" s="96"/>
      <c r="AE209" s="96"/>
      <c r="AF209" s="96"/>
    </row>
    <row r="210" spans="30:32">
      <c r="AD210" s="96"/>
      <c r="AE210" s="96"/>
      <c r="AF210" s="96"/>
    </row>
    <row r="211" spans="30:32">
      <c r="AD211" s="96"/>
      <c r="AE211" s="96"/>
      <c r="AF211" s="96"/>
    </row>
    <row r="212" spans="30:32">
      <c r="AD212" s="96"/>
      <c r="AE212" s="96"/>
      <c r="AF212" s="96"/>
    </row>
    <row r="213" spans="30:32">
      <c r="AD213" s="96"/>
      <c r="AE213" s="96"/>
      <c r="AF213" s="96"/>
    </row>
    <row r="214" spans="30:32">
      <c r="AD214" s="96"/>
      <c r="AE214" s="96"/>
      <c r="AF214" s="96"/>
    </row>
    <row r="215" spans="30:32">
      <c r="AD215" s="96"/>
      <c r="AE215" s="96"/>
      <c r="AF215" s="96"/>
    </row>
    <row r="216" spans="30:32">
      <c r="AD216" s="96"/>
      <c r="AE216" s="96"/>
      <c r="AF216" s="96"/>
    </row>
    <row r="217" spans="30:32">
      <c r="AD217" s="96"/>
      <c r="AE217" s="96"/>
      <c r="AF217" s="96"/>
    </row>
    <row r="218" spans="30:32">
      <c r="AD218" s="96"/>
      <c r="AE218" s="96"/>
      <c r="AF218" s="96"/>
    </row>
    <row r="219" spans="30:32">
      <c r="AD219" s="96"/>
      <c r="AE219" s="96"/>
      <c r="AF219" s="96"/>
    </row>
    <row r="220" spans="30:32">
      <c r="AD220" s="96"/>
      <c r="AE220" s="96"/>
      <c r="AF220" s="96"/>
    </row>
    <row r="221" spans="30:32">
      <c r="AD221" s="96"/>
      <c r="AE221" s="96"/>
      <c r="AF221" s="96"/>
    </row>
    <row r="222" spans="30:32">
      <c r="AD222" s="96"/>
      <c r="AE222" s="96"/>
      <c r="AF222" s="96"/>
    </row>
    <row r="223" spans="30:32">
      <c r="AD223" s="96"/>
      <c r="AE223" s="96"/>
      <c r="AF223" s="96"/>
    </row>
    <row r="224" spans="30:32">
      <c r="AD224" s="96"/>
      <c r="AE224" s="96"/>
      <c r="AF224" s="96"/>
    </row>
    <row r="225" spans="30:32">
      <c r="AD225" s="96"/>
      <c r="AE225" s="96"/>
      <c r="AF225" s="96"/>
    </row>
    <row r="226" spans="30:32">
      <c r="AD226" s="96"/>
      <c r="AE226" s="96"/>
      <c r="AF226" s="96"/>
    </row>
    <row r="227" spans="30:32">
      <c r="AD227" s="96"/>
      <c r="AE227" s="96"/>
      <c r="AF227" s="96"/>
    </row>
    <row r="228" spans="30:32">
      <c r="AD228" s="96"/>
      <c r="AE228" s="96"/>
      <c r="AF228" s="96"/>
    </row>
    <row r="229" spans="30:32">
      <c r="AD229" s="96"/>
      <c r="AE229" s="96"/>
      <c r="AF229" s="96"/>
    </row>
    <row r="230" spans="30:32">
      <c r="AD230" s="96"/>
      <c r="AE230" s="96"/>
      <c r="AF230" s="96"/>
    </row>
    <row r="231" spans="30:32">
      <c r="AD231" s="96"/>
      <c r="AE231" s="96"/>
      <c r="AF231" s="96"/>
    </row>
    <row r="232" spans="30:32">
      <c r="AD232" s="96"/>
      <c r="AE232" s="96"/>
      <c r="AF232" s="96"/>
    </row>
    <row r="233" spans="30:32">
      <c r="AD233" s="96"/>
      <c r="AE233" s="96"/>
      <c r="AF233" s="96"/>
    </row>
    <row r="234" spans="30:32">
      <c r="AD234" s="96"/>
      <c r="AE234" s="96"/>
      <c r="AF234" s="96"/>
    </row>
    <row r="235" spans="30:32">
      <c r="AD235" s="96"/>
      <c r="AE235" s="96"/>
      <c r="AF235" s="96"/>
    </row>
    <row r="236" spans="30:32">
      <c r="AD236" s="96"/>
      <c r="AE236" s="96"/>
      <c r="AF236" s="96"/>
    </row>
    <row r="237" spans="30:32">
      <c r="AD237" s="96"/>
      <c r="AE237" s="96"/>
      <c r="AF237" s="96"/>
    </row>
    <row r="238" spans="30:32">
      <c r="AD238" s="96"/>
      <c r="AE238" s="96"/>
      <c r="AF238" s="96"/>
    </row>
    <row r="239" spans="30:32">
      <c r="AD239" s="96"/>
      <c r="AE239" s="96"/>
      <c r="AF239" s="96"/>
    </row>
    <row r="240" spans="30:32">
      <c r="AD240" s="96"/>
      <c r="AE240" s="96"/>
      <c r="AF240" s="96"/>
    </row>
    <row r="241" spans="30:32">
      <c r="AD241" s="96"/>
      <c r="AE241" s="96"/>
      <c r="AF241" s="96"/>
    </row>
    <row r="242" spans="30:32">
      <c r="AD242" s="96"/>
      <c r="AE242" s="96"/>
      <c r="AF242" s="96"/>
    </row>
    <row r="243" spans="30:32">
      <c r="AD243" s="96"/>
      <c r="AE243" s="96"/>
      <c r="AF243" s="96"/>
    </row>
    <row r="244" spans="30:32">
      <c r="AD244" s="96"/>
      <c r="AE244" s="96"/>
      <c r="AF244" s="96"/>
    </row>
    <row r="245" spans="30:32">
      <c r="AD245" s="96"/>
      <c r="AE245" s="96"/>
      <c r="AF245" s="96"/>
    </row>
    <row r="246" spans="30:32">
      <c r="AD246" s="96"/>
      <c r="AE246" s="96"/>
      <c r="AF246" s="96"/>
    </row>
    <row r="247" spans="30:32">
      <c r="AD247" s="96"/>
      <c r="AE247" s="96"/>
      <c r="AF247" s="96"/>
    </row>
    <row r="248" spans="30:32">
      <c r="AD248" s="96"/>
      <c r="AE248" s="96"/>
      <c r="AF248" s="96"/>
    </row>
    <row r="249" spans="30:32">
      <c r="AD249" s="96"/>
      <c r="AE249" s="96"/>
      <c r="AF249" s="96"/>
    </row>
    <row r="250" spans="30:32">
      <c r="AD250" s="96"/>
      <c r="AE250" s="96"/>
      <c r="AF250" s="96"/>
    </row>
    <row r="251" spans="30:32">
      <c r="AD251" s="96"/>
      <c r="AE251" s="96"/>
      <c r="AF251" s="96"/>
    </row>
    <row r="252" spans="30:32">
      <c r="AD252" s="96"/>
      <c r="AE252" s="96"/>
      <c r="AF252" s="96"/>
    </row>
    <row r="253" spans="30:32">
      <c r="AD253" s="96"/>
      <c r="AE253" s="96"/>
      <c r="AF253" s="96"/>
    </row>
    <row r="254" spans="30:32">
      <c r="AD254" s="96"/>
      <c r="AE254" s="96"/>
      <c r="AF254" s="96"/>
    </row>
    <row r="255" spans="30:32">
      <c r="AD255" s="96"/>
      <c r="AE255" s="96"/>
      <c r="AF255" s="96"/>
    </row>
    <row r="256" spans="30:32">
      <c r="AD256" s="96"/>
      <c r="AE256" s="96"/>
      <c r="AF256" s="96"/>
    </row>
    <row r="257" spans="30:32">
      <c r="AD257" s="96"/>
      <c r="AE257" s="96"/>
      <c r="AF257" s="96"/>
    </row>
    <row r="258" spans="30:32">
      <c r="AD258" s="96"/>
      <c r="AE258" s="96"/>
      <c r="AF258" s="96"/>
    </row>
    <row r="259" spans="30:32">
      <c r="AD259" s="96"/>
      <c r="AE259" s="96"/>
      <c r="AF259" s="96"/>
    </row>
    <row r="260" spans="30:32">
      <c r="AD260" s="96"/>
      <c r="AE260" s="96"/>
      <c r="AF260" s="96"/>
    </row>
    <row r="261" spans="30:32">
      <c r="AD261" s="96"/>
      <c r="AE261" s="96"/>
      <c r="AF261" s="96"/>
    </row>
    <row r="262" spans="30:32">
      <c r="AD262" s="96"/>
      <c r="AE262" s="96"/>
      <c r="AF262" s="96"/>
    </row>
    <row r="263" spans="30:32">
      <c r="AD263" s="96"/>
      <c r="AE263" s="96"/>
      <c r="AF263" s="96"/>
    </row>
    <row r="264" spans="30:32">
      <c r="AD264" s="96"/>
      <c r="AE264" s="96"/>
      <c r="AF264" s="96"/>
    </row>
    <row r="265" spans="30:32">
      <c r="AD265" s="96"/>
      <c r="AE265" s="96"/>
      <c r="AF265" s="96"/>
    </row>
    <row r="266" spans="30:32">
      <c r="AD266" s="96"/>
      <c r="AE266" s="96"/>
      <c r="AF266" s="96"/>
    </row>
    <row r="267" spans="30:32">
      <c r="AD267" s="96"/>
      <c r="AE267" s="96"/>
      <c r="AF267" s="96"/>
    </row>
    <row r="268" spans="30:32">
      <c r="AD268" s="96"/>
      <c r="AE268" s="96"/>
      <c r="AF268" s="96"/>
    </row>
    <row r="269" spans="30:32">
      <c r="AD269" s="96"/>
      <c r="AE269" s="96"/>
      <c r="AF269" s="96"/>
    </row>
    <row r="270" spans="30:32">
      <c r="AD270" s="96"/>
      <c r="AE270" s="96"/>
      <c r="AF270" s="96"/>
    </row>
    <row r="271" spans="30:32">
      <c r="AD271" s="96"/>
      <c r="AE271" s="96"/>
      <c r="AF271" s="96"/>
    </row>
    <row r="272" spans="30:32">
      <c r="AD272" s="96"/>
      <c r="AE272" s="96"/>
      <c r="AF272" s="96"/>
    </row>
    <row r="273" spans="30:32">
      <c r="AD273" s="96"/>
      <c r="AE273" s="96"/>
      <c r="AF273" s="96"/>
    </row>
    <row r="274" spans="30:32">
      <c r="AD274" s="96"/>
      <c r="AE274" s="96"/>
      <c r="AF274" s="96"/>
    </row>
    <row r="275" spans="30:32">
      <c r="AD275" s="96"/>
      <c r="AE275" s="96"/>
      <c r="AF275" s="96"/>
    </row>
    <row r="276" spans="30:32">
      <c r="AD276" s="96"/>
      <c r="AE276" s="96"/>
      <c r="AF276" s="96"/>
    </row>
    <row r="277" spans="30:32">
      <c r="AD277" s="96"/>
      <c r="AE277" s="96"/>
      <c r="AF277" s="96"/>
    </row>
    <row r="278" spans="30:32">
      <c r="AD278" s="96"/>
      <c r="AE278" s="96"/>
      <c r="AF278" s="96"/>
    </row>
    <row r="279" spans="30:32">
      <c r="AD279" s="96"/>
      <c r="AE279" s="96"/>
      <c r="AF279" s="96"/>
    </row>
    <row r="280" spans="30:32">
      <c r="AD280" s="96"/>
      <c r="AE280" s="96"/>
      <c r="AF280" s="96"/>
    </row>
    <row r="281" spans="30:32">
      <c r="AD281" s="96"/>
      <c r="AE281" s="96"/>
      <c r="AF281" s="96"/>
    </row>
    <row r="282" spans="30:32">
      <c r="AD282" s="96"/>
      <c r="AE282" s="96"/>
      <c r="AF282" s="96"/>
    </row>
    <row r="283" spans="30:32">
      <c r="AD283" s="96"/>
      <c r="AE283" s="96"/>
      <c r="AF283" s="96"/>
    </row>
    <row r="284" spans="30:32">
      <c r="AD284" s="96"/>
      <c r="AE284" s="96"/>
      <c r="AF284" s="96"/>
    </row>
    <row r="285" spans="30:32">
      <c r="AD285" s="96"/>
      <c r="AE285" s="96"/>
      <c r="AF285" s="96"/>
    </row>
    <row r="286" spans="30:32">
      <c r="AD286" s="96"/>
      <c r="AE286" s="96"/>
      <c r="AF286" s="96"/>
    </row>
    <row r="287" spans="30:32">
      <c r="AD287" s="96"/>
      <c r="AE287" s="96"/>
      <c r="AF287" s="96"/>
    </row>
    <row r="288" spans="30:32">
      <c r="AD288" s="96"/>
      <c r="AE288" s="96"/>
      <c r="AF288" s="96"/>
    </row>
    <row r="289" spans="30:32">
      <c r="AD289" s="96"/>
      <c r="AE289" s="96"/>
      <c r="AF289" s="96"/>
    </row>
    <row r="290" spans="30:32">
      <c r="AD290" s="96"/>
      <c r="AE290" s="96"/>
      <c r="AF290" s="96"/>
    </row>
    <row r="291" spans="30:32">
      <c r="AD291" s="96"/>
      <c r="AE291" s="96"/>
      <c r="AF291" s="96"/>
    </row>
    <row r="292" spans="30:32">
      <c r="AD292" s="96"/>
      <c r="AE292" s="96"/>
      <c r="AF292" s="96"/>
    </row>
    <row r="293" spans="30:32">
      <c r="AD293" s="96"/>
      <c r="AE293" s="96"/>
      <c r="AF293" s="96"/>
    </row>
    <row r="294" spans="30:32">
      <c r="AD294" s="96"/>
      <c r="AE294" s="96"/>
      <c r="AF294" s="96"/>
    </row>
    <row r="295" spans="30:32">
      <c r="AD295" s="96"/>
      <c r="AE295" s="96"/>
      <c r="AF295" s="96"/>
    </row>
    <row r="296" spans="30:32">
      <c r="AD296" s="96"/>
      <c r="AE296" s="96"/>
      <c r="AF296" s="96"/>
    </row>
    <row r="297" spans="30:32">
      <c r="AD297" s="96"/>
      <c r="AE297" s="96"/>
      <c r="AF297" s="96"/>
    </row>
    <row r="298" spans="30:32">
      <c r="AD298" s="96"/>
      <c r="AE298" s="96"/>
      <c r="AF298" s="96"/>
    </row>
    <row r="299" spans="30:32">
      <c r="AD299" s="96"/>
      <c r="AE299" s="96"/>
      <c r="AF299" s="96"/>
    </row>
    <row r="300" spans="30:32">
      <c r="AD300" s="96"/>
      <c r="AE300" s="96"/>
      <c r="AF300" s="96"/>
    </row>
    <row r="301" spans="30:32">
      <c r="AD301" s="96"/>
      <c r="AE301" s="96"/>
      <c r="AF301" s="96"/>
    </row>
    <row r="302" spans="30:32">
      <c r="AD302" s="96"/>
      <c r="AE302" s="96"/>
      <c r="AF302" s="96"/>
    </row>
    <row r="303" spans="30:32">
      <c r="AD303" s="96"/>
      <c r="AE303" s="96"/>
      <c r="AF303" s="96"/>
    </row>
    <row r="304" spans="30:32">
      <c r="AD304" s="96"/>
      <c r="AE304" s="96"/>
      <c r="AF304" s="96"/>
    </row>
    <row r="305" spans="30:32">
      <c r="AD305" s="96"/>
      <c r="AE305" s="96"/>
      <c r="AF305" s="96"/>
    </row>
    <row r="306" spans="30:32">
      <c r="AD306" s="96"/>
      <c r="AE306" s="96"/>
      <c r="AF306" s="96"/>
    </row>
    <row r="307" spans="30:32">
      <c r="AD307" s="96"/>
      <c r="AE307" s="96"/>
      <c r="AF307" s="96"/>
    </row>
    <row r="308" spans="30:32">
      <c r="AD308" s="96"/>
      <c r="AE308" s="96"/>
      <c r="AF308" s="96"/>
    </row>
    <row r="309" spans="30:32">
      <c r="AD309" s="96"/>
      <c r="AE309" s="96"/>
      <c r="AF309" s="96"/>
    </row>
    <row r="310" spans="30:32">
      <c r="AD310" s="96"/>
      <c r="AE310" s="96"/>
      <c r="AF310" s="96"/>
    </row>
    <row r="311" spans="30:32">
      <c r="AD311" s="96"/>
      <c r="AE311" s="96"/>
      <c r="AF311" s="96"/>
    </row>
    <row r="312" spans="30:32">
      <c r="AD312" s="96"/>
      <c r="AE312" s="96"/>
      <c r="AF312" s="96"/>
    </row>
    <row r="313" spans="30:32">
      <c r="AD313" s="96"/>
      <c r="AE313" s="96"/>
      <c r="AF313" s="96"/>
    </row>
    <row r="314" spans="30:32">
      <c r="AD314" s="96"/>
      <c r="AE314" s="96"/>
      <c r="AF314" s="96"/>
    </row>
    <row r="315" spans="30:32">
      <c r="AD315" s="96"/>
      <c r="AE315" s="96"/>
      <c r="AF315" s="96"/>
    </row>
    <row r="316" spans="30:32">
      <c r="AD316" s="96"/>
      <c r="AE316" s="96"/>
      <c r="AF316" s="96"/>
    </row>
    <row r="317" spans="30:32">
      <c r="AD317" s="96"/>
      <c r="AE317" s="96"/>
      <c r="AF317" s="96"/>
    </row>
    <row r="318" spans="30:32">
      <c r="AD318" s="96"/>
      <c r="AE318" s="96"/>
      <c r="AF318" s="96"/>
    </row>
    <row r="319" spans="30:32">
      <c r="AD319" s="96"/>
      <c r="AE319" s="96"/>
      <c r="AF319" s="96"/>
    </row>
    <row r="320" spans="30:32">
      <c r="AD320" s="96"/>
      <c r="AE320" s="96"/>
      <c r="AF320" s="96"/>
    </row>
    <row r="321" spans="30:32">
      <c r="AD321" s="96"/>
      <c r="AE321" s="96"/>
      <c r="AF321" s="96"/>
    </row>
    <row r="322" spans="30:32">
      <c r="AD322" s="96"/>
      <c r="AE322" s="96"/>
      <c r="AF322" s="96"/>
    </row>
    <row r="323" spans="30:32">
      <c r="AD323" s="96"/>
      <c r="AE323" s="96"/>
      <c r="AF323" s="96"/>
    </row>
    <row r="324" spans="30:32">
      <c r="AD324" s="96"/>
      <c r="AE324" s="96"/>
      <c r="AF324" s="96"/>
    </row>
    <row r="325" spans="30:32">
      <c r="AD325" s="96"/>
      <c r="AE325" s="96"/>
      <c r="AF325" s="96"/>
    </row>
    <row r="326" spans="30:32">
      <c r="AD326" s="96"/>
      <c r="AE326" s="96"/>
      <c r="AF326" s="96"/>
    </row>
    <row r="327" spans="30:32">
      <c r="AD327" s="96"/>
      <c r="AE327" s="96"/>
      <c r="AF327" s="96"/>
    </row>
    <row r="328" spans="30:32">
      <c r="AD328" s="96"/>
      <c r="AE328" s="96"/>
      <c r="AF328" s="96"/>
    </row>
    <row r="329" spans="30:32">
      <c r="AD329" s="96"/>
      <c r="AE329" s="96"/>
      <c r="AF329" s="96"/>
    </row>
    <row r="330" spans="30:32">
      <c r="AD330" s="96"/>
      <c r="AE330" s="96"/>
      <c r="AF330" s="96"/>
    </row>
    <row r="331" spans="30:32">
      <c r="AD331" s="96"/>
      <c r="AE331" s="96"/>
      <c r="AF331" s="96"/>
    </row>
    <row r="332" spans="30:32">
      <c r="AD332" s="96"/>
      <c r="AE332" s="96"/>
      <c r="AF332" s="96"/>
    </row>
    <row r="333" spans="30:32">
      <c r="AD333" s="96"/>
      <c r="AE333" s="96"/>
      <c r="AF333" s="96"/>
    </row>
    <row r="334" spans="30:32">
      <c r="AD334" s="96"/>
      <c r="AE334" s="96"/>
      <c r="AF334" s="96"/>
    </row>
    <row r="335" spans="30:32">
      <c r="AD335" s="96"/>
      <c r="AE335" s="96"/>
      <c r="AF335" s="96"/>
    </row>
    <row r="336" spans="30:32">
      <c r="AD336" s="96"/>
      <c r="AE336" s="96"/>
      <c r="AF336" s="96"/>
    </row>
    <row r="337" spans="30:32">
      <c r="AD337" s="96"/>
      <c r="AE337" s="96"/>
      <c r="AF337" s="96"/>
    </row>
    <row r="338" spans="30:32">
      <c r="AD338" s="96"/>
      <c r="AE338" s="96"/>
      <c r="AF338" s="96"/>
    </row>
    <row r="339" spans="30:32">
      <c r="AD339" s="96"/>
      <c r="AE339" s="96"/>
      <c r="AF339" s="96"/>
    </row>
    <row r="340" spans="30:32">
      <c r="AD340" s="96"/>
      <c r="AE340" s="96"/>
      <c r="AF340" s="96"/>
    </row>
    <row r="341" spans="30:32">
      <c r="AD341" s="96"/>
      <c r="AE341" s="96"/>
      <c r="AF341" s="96"/>
    </row>
    <row r="342" spans="30:32">
      <c r="AD342" s="96"/>
      <c r="AE342" s="96"/>
      <c r="AF342" s="96"/>
    </row>
    <row r="343" spans="30:32">
      <c r="AD343" s="96"/>
      <c r="AE343" s="96"/>
      <c r="AF343" s="96"/>
    </row>
    <row r="344" spans="30:32">
      <c r="AD344" s="96"/>
      <c r="AE344" s="96"/>
      <c r="AF344" s="96"/>
    </row>
    <row r="345" spans="30:32">
      <c r="AD345" s="96"/>
      <c r="AE345" s="96"/>
      <c r="AF345" s="96"/>
    </row>
    <row r="346" spans="30:32">
      <c r="AD346" s="96"/>
      <c r="AE346" s="96"/>
      <c r="AF346" s="96"/>
    </row>
    <row r="347" spans="30:32">
      <c r="AD347" s="96"/>
      <c r="AE347" s="96"/>
      <c r="AF347" s="96"/>
    </row>
    <row r="348" spans="30:32">
      <c r="AD348" s="96"/>
      <c r="AE348" s="96"/>
      <c r="AF348" s="96"/>
    </row>
    <row r="349" spans="30:32">
      <c r="AD349" s="96"/>
      <c r="AE349" s="96"/>
      <c r="AF349" s="96"/>
    </row>
    <row r="350" spans="30:32">
      <c r="AD350" s="96"/>
      <c r="AE350" s="96"/>
      <c r="AF350" s="96"/>
    </row>
    <row r="351" spans="30:32">
      <c r="AD351" s="96"/>
      <c r="AE351" s="96"/>
      <c r="AF351" s="96"/>
    </row>
    <row r="352" spans="30:32">
      <c r="AD352" s="96"/>
      <c r="AE352" s="96"/>
      <c r="AF352" s="96"/>
    </row>
    <row r="353" spans="30:32">
      <c r="AD353" s="96"/>
      <c r="AE353" s="96"/>
      <c r="AF353" s="96"/>
    </row>
    <row r="354" spans="30:32">
      <c r="AD354" s="96"/>
      <c r="AE354" s="96"/>
      <c r="AF354" s="96"/>
    </row>
    <row r="355" spans="30:32">
      <c r="AD355" s="96"/>
      <c r="AE355" s="96"/>
      <c r="AF355" s="96"/>
    </row>
    <row r="356" spans="30:32">
      <c r="AD356" s="96"/>
      <c r="AE356" s="96"/>
      <c r="AF356" s="96"/>
    </row>
    <row r="357" spans="30:32">
      <c r="AD357" s="96"/>
      <c r="AE357" s="96"/>
      <c r="AF357" s="96"/>
    </row>
    <row r="358" spans="30:32">
      <c r="AD358" s="96"/>
      <c r="AE358" s="96"/>
      <c r="AF358" s="96"/>
    </row>
    <row r="359" spans="30:32">
      <c r="AD359" s="96"/>
      <c r="AE359" s="96"/>
      <c r="AF359" s="96"/>
    </row>
    <row r="360" spans="30:32">
      <c r="AD360" s="96"/>
      <c r="AE360" s="96"/>
      <c r="AF360" s="96"/>
    </row>
    <row r="361" spans="30:32">
      <c r="AD361" s="96"/>
      <c r="AE361" s="96"/>
      <c r="AF361" s="96"/>
    </row>
    <row r="362" spans="30:32">
      <c r="AD362" s="96"/>
      <c r="AE362" s="96"/>
      <c r="AF362" s="96"/>
    </row>
    <row r="363" spans="30:32">
      <c r="AD363" s="96"/>
      <c r="AE363" s="96"/>
      <c r="AF363" s="96"/>
    </row>
    <row r="364" spans="30:32">
      <c r="AD364" s="96"/>
      <c r="AE364" s="96"/>
      <c r="AF364" s="96"/>
    </row>
    <row r="365" spans="30:32">
      <c r="AD365" s="96"/>
      <c r="AE365" s="96"/>
      <c r="AF365" s="96"/>
    </row>
    <row r="366" spans="30:32">
      <c r="AD366" s="96"/>
      <c r="AE366" s="96"/>
      <c r="AF366" s="96"/>
    </row>
    <row r="367" spans="30:32">
      <c r="AD367" s="96"/>
      <c r="AE367" s="96"/>
      <c r="AF367" s="96"/>
    </row>
    <row r="368" spans="30:32">
      <c r="AD368" s="96"/>
      <c r="AE368" s="96"/>
      <c r="AF368" s="96"/>
    </row>
    <row r="369" spans="30:32">
      <c r="AD369" s="96"/>
      <c r="AE369" s="96"/>
      <c r="AF369" s="96"/>
    </row>
    <row r="370" spans="30:32">
      <c r="AD370" s="96"/>
      <c r="AE370" s="96"/>
      <c r="AF370" s="96"/>
    </row>
    <row r="371" spans="30:32">
      <c r="AD371" s="96"/>
      <c r="AE371" s="96"/>
      <c r="AF371" s="96"/>
    </row>
    <row r="372" spans="30:32">
      <c r="AD372" s="96"/>
      <c r="AE372" s="96"/>
      <c r="AF372" s="96"/>
    </row>
    <row r="373" spans="30:32">
      <c r="AD373" s="96"/>
      <c r="AE373" s="96"/>
      <c r="AF373" s="96"/>
    </row>
    <row r="374" spans="30:32">
      <c r="AD374" s="96"/>
      <c r="AE374" s="96"/>
      <c r="AF374" s="96"/>
    </row>
    <row r="375" spans="30:32">
      <c r="AD375" s="96"/>
      <c r="AE375" s="96"/>
      <c r="AF375" s="96"/>
    </row>
    <row r="376" spans="30:32">
      <c r="AD376" s="96"/>
      <c r="AE376" s="96"/>
      <c r="AF376" s="96"/>
    </row>
    <row r="377" spans="30:32">
      <c r="AD377" s="96"/>
      <c r="AE377" s="96"/>
      <c r="AF377" s="96"/>
    </row>
    <row r="378" spans="30:32">
      <c r="AD378" s="96"/>
      <c r="AE378" s="96"/>
      <c r="AF378" s="96"/>
    </row>
    <row r="379" spans="30:32">
      <c r="AD379" s="96"/>
      <c r="AE379" s="96"/>
      <c r="AF379" s="96"/>
    </row>
    <row r="380" spans="30:32">
      <c r="AD380" s="96"/>
      <c r="AE380" s="96"/>
      <c r="AF380" s="96"/>
    </row>
    <row r="381" spans="30:32">
      <c r="AD381" s="96"/>
      <c r="AE381" s="96"/>
      <c r="AF381" s="96"/>
    </row>
    <row r="382" spans="30:32">
      <c r="AD382" s="96"/>
      <c r="AE382" s="96"/>
      <c r="AF382" s="96"/>
    </row>
    <row r="383" spans="30:32">
      <c r="AD383" s="96"/>
      <c r="AE383" s="96"/>
      <c r="AF383" s="96"/>
    </row>
    <row r="384" spans="30:32">
      <c r="AD384" s="96"/>
      <c r="AE384" s="96"/>
      <c r="AF384" s="96"/>
    </row>
    <row r="385" spans="30:32">
      <c r="AD385" s="96"/>
      <c r="AE385" s="96"/>
      <c r="AF385" s="96"/>
    </row>
    <row r="386" spans="30:32">
      <c r="AD386" s="96"/>
      <c r="AE386" s="96"/>
      <c r="AF386" s="96"/>
    </row>
    <row r="387" spans="30:32">
      <c r="AD387" s="96"/>
      <c r="AE387" s="96"/>
      <c r="AF387" s="96"/>
    </row>
    <row r="388" spans="30:32">
      <c r="AD388" s="96"/>
      <c r="AE388" s="96"/>
      <c r="AF388" s="96"/>
    </row>
    <row r="389" spans="30:32">
      <c r="AD389" s="96"/>
      <c r="AE389" s="96"/>
      <c r="AF389" s="96"/>
    </row>
    <row r="390" spans="30:32">
      <c r="AD390" s="96"/>
      <c r="AE390" s="96"/>
      <c r="AF390" s="96"/>
    </row>
    <row r="391" spans="30:32">
      <c r="AD391" s="96"/>
      <c r="AE391" s="96"/>
      <c r="AF391" s="96"/>
    </row>
    <row r="392" spans="30:32">
      <c r="AD392" s="96"/>
      <c r="AE392" s="96"/>
      <c r="AF392" s="96"/>
    </row>
    <row r="393" spans="30:32">
      <c r="AD393" s="96"/>
      <c r="AE393" s="96"/>
      <c r="AF393" s="96"/>
    </row>
    <row r="394" spans="30:32">
      <c r="AD394" s="96"/>
      <c r="AE394" s="96"/>
      <c r="AF394" s="96"/>
    </row>
    <row r="395" spans="30:32">
      <c r="AD395" s="96"/>
      <c r="AE395" s="96"/>
      <c r="AF395" s="96"/>
    </row>
    <row r="396" spans="30:32">
      <c r="AD396" s="96"/>
      <c r="AE396" s="96"/>
      <c r="AF396" s="96"/>
    </row>
    <row r="397" spans="30:32">
      <c r="AD397" s="96"/>
      <c r="AE397" s="96"/>
      <c r="AF397" s="96"/>
    </row>
    <row r="398" spans="30:32">
      <c r="AD398" s="96"/>
      <c r="AE398" s="96"/>
      <c r="AF398" s="96"/>
    </row>
    <row r="399" spans="30:32">
      <c r="AD399" s="96"/>
      <c r="AE399" s="96"/>
      <c r="AF399" s="96"/>
    </row>
    <row r="400" spans="30:32">
      <c r="AD400" s="96"/>
      <c r="AE400" s="96"/>
      <c r="AF400" s="96"/>
    </row>
    <row r="401" spans="30:32">
      <c r="AD401" s="96"/>
      <c r="AE401" s="96"/>
      <c r="AF401" s="96"/>
    </row>
    <row r="402" spans="30:32">
      <c r="AD402" s="96"/>
      <c r="AE402" s="96"/>
      <c r="AF402" s="96"/>
    </row>
    <row r="403" spans="30:32">
      <c r="AD403" s="96"/>
      <c r="AE403" s="96"/>
      <c r="AF403" s="96"/>
    </row>
    <row r="404" spans="30:32">
      <c r="AD404" s="96"/>
      <c r="AE404" s="96"/>
      <c r="AF404" s="96"/>
    </row>
    <row r="405" spans="30:32">
      <c r="AD405" s="96"/>
      <c r="AE405" s="96"/>
      <c r="AF405" s="96"/>
    </row>
    <row r="406" spans="30:32">
      <c r="AD406" s="96"/>
      <c r="AE406" s="96"/>
      <c r="AF406" s="96"/>
    </row>
    <row r="407" spans="30:32">
      <c r="AD407" s="96"/>
      <c r="AE407" s="96"/>
      <c r="AF407" s="96"/>
    </row>
    <row r="408" spans="30:32">
      <c r="AD408" s="96"/>
      <c r="AE408" s="96"/>
      <c r="AF408" s="96"/>
    </row>
    <row r="409" spans="30:32">
      <c r="AD409" s="96"/>
      <c r="AE409" s="96"/>
      <c r="AF409" s="96"/>
    </row>
    <row r="410" spans="30:32">
      <c r="AD410" s="96"/>
      <c r="AE410" s="96"/>
      <c r="AF410" s="96"/>
    </row>
    <row r="411" spans="30:32">
      <c r="AD411" s="96"/>
      <c r="AE411" s="96"/>
      <c r="AF411" s="96"/>
    </row>
    <row r="412" spans="30:32">
      <c r="AD412" s="96"/>
      <c r="AE412" s="96"/>
      <c r="AF412" s="96"/>
    </row>
    <row r="413" spans="30:32">
      <c r="AD413" s="96"/>
      <c r="AE413" s="96"/>
      <c r="AF413" s="96"/>
    </row>
    <row r="414" spans="30:32">
      <c r="AD414" s="96"/>
      <c r="AE414" s="96"/>
      <c r="AF414" s="96"/>
    </row>
    <row r="415" spans="30:32">
      <c r="AD415" s="96"/>
      <c r="AE415" s="96"/>
      <c r="AF415" s="96"/>
    </row>
    <row r="416" spans="30:32">
      <c r="AD416" s="96"/>
      <c r="AE416" s="96"/>
      <c r="AF416" s="96"/>
    </row>
    <row r="417" spans="30:32">
      <c r="AD417" s="96"/>
      <c r="AE417" s="96"/>
      <c r="AF417" s="96"/>
    </row>
    <row r="418" spans="30:32">
      <c r="AD418" s="96"/>
      <c r="AE418" s="96"/>
      <c r="AF418" s="96"/>
    </row>
    <row r="419" spans="30:32">
      <c r="AD419" s="96"/>
      <c r="AE419" s="96"/>
      <c r="AF419" s="96"/>
    </row>
    <row r="420" spans="30:32">
      <c r="AD420" s="96"/>
      <c r="AE420" s="96"/>
      <c r="AF420" s="96"/>
    </row>
    <row r="421" spans="30:32">
      <c r="AD421" s="96"/>
      <c r="AE421" s="96"/>
      <c r="AF421" s="96"/>
    </row>
    <row r="422" spans="30:32">
      <c r="AD422" s="96"/>
      <c r="AE422" s="96"/>
      <c r="AF422" s="96"/>
    </row>
    <row r="423" spans="30:32">
      <c r="AD423" s="96"/>
      <c r="AE423" s="96"/>
      <c r="AF423" s="96"/>
    </row>
    <row r="424" spans="30:32">
      <c r="AD424" s="96"/>
      <c r="AE424" s="96"/>
      <c r="AF424" s="96"/>
    </row>
    <row r="425" spans="30:32">
      <c r="AD425" s="96"/>
      <c r="AE425" s="96"/>
      <c r="AF425" s="96"/>
    </row>
    <row r="426" spans="30:32">
      <c r="AD426" s="96"/>
      <c r="AE426" s="96"/>
      <c r="AF426" s="96"/>
    </row>
    <row r="427" spans="30:32">
      <c r="AD427" s="96"/>
      <c r="AE427" s="96"/>
      <c r="AF427" s="96"/>
    </row>
    <row r="428" spans="30:32">
      <c r="AD428" s="96"/>
      <c r="AE428" s="96"/>
      <c r="AF428" s="96"/>
    </row>
    <row r="429" spans="30:32">
      <c r="AD429" s="96"/>
      <c r="AE429" s="96"/>
      <c r="AF429" s="96"/>
    </row>
    <row r="430" spans="30:32">
      <c r="AD430" s="96"/>
      <c r="AE430" s="96"/>
      <c r="AF430" s="96"/>
    </row>
  </sheetData>
  <mergeCells count="6">
    <mergeCell ref="P1:Q1"/>
    <mergeCell ref="E3:G3"/>
    <mergeCell ref="A3:A4"/>
    <mergeCell ref="B3:B4"/>
    <mergeCell ref="C3:C4"/>
    <mergeCell ref="D3:D4"/>
  </mergeCells>
  <phoneticPr fontId="48"/>
  <pageMargins left="0.31388888888888899" right="0.196527777777778" top="0.55000000000000004" bottom="0.51180555555555596" header="0.196527777777778" footer="0.51180555555555596"/>
  <pageSetup paperSize="9" scale="62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67"/>
  <sheetViews>
    <sheetView showGridLines="0" view="pageBreakPreview" zoomScaleNormal="93" zoomScaleSheetLayoutView="100" workbookViewId="0"/>
  </sheetViews>
  <sheetFormatPr defaultColWidth="9" defaultRowHeight="13.5"/>
  <cols>
    <col min="1" max="1" width="3.875" style="103" customWidth="1"/>
    <col min="2" max="2" width="3.125" style="103" customWidth="1"/>
    <col min="3" max="3" width="4.5" style="103" customWidth="1"/>
    <col min="4" max="5" width="12.125" style="103" customWidth="1"/>
    <col min="6" max="6" width="17.625" style="103" customWidth="1"/>
    <col min="7" max="7" width="9.75" style="161" customWidth="1"/>
    <col min="8" max="8" width="1" style="103" customWidth="1"/>
    <col min="9" max="9" width="5.5" style="162" customWidth="1"/>
    <col min="10" max="10" width="1.25" style="103" customWidth="1"/>
    <col min="11" max="11" width="4.75" style="103" customWidth="1"/>
    <col min="12" max="12" width="1.25" style="103" customWidth="1"/>
    <col min="13" max="13" width="4.75" style="103" customWidth="1"/>
    <col min="14" max="14" width="9" style="4"/>
    <col min="15" max="15" width="4.75" style="104" customWidth="1"/>
    <col min="16" max="16" width="3.125" style="104" customWidth="1"/>
    <col min="17" max="17" width="4.5" style="104" customWidth="1"/>
    <col min="18" max="19" width="12.125" style="103" customWidth="1"/>
    <col min="20" max="20" width="17.625" style="103" customWidth="1"/>
    <col min="21" max="21" width="9.75" style="102" customWidth="1"/>
    <col min="22" max="22" width="1" style="104" customWidth="1"/>
    <col min="23" max="23" width="4.75" style="162" customWidth="1"/>
    <col min="24" max="24" width="1.25" style="104" customWidth="1"/>
    <col min="25" max="25" width="4.75" style="104" customWidth="1"/>
    <col min="26" max="26" width="1.25" style="104" customWidth="1"/>
    <col min="27" max="27" width="4.75" style="104" customWidth="1"/>
    <col min="28" max="28" width="9" style="4"/>
    <col min="29" max="29" width="4.75" style="103" customWidth="1"/>
    <col min="30" max="30" width="3.125" style="104" customWidth="1"/>
    <col min="31" max="31" width="4.5" style="104" customWidth="1"/>
    <col min="32" max="33" width="12.125" style="103" customWidth="1"/>
    <col min="34" max="34" width="17.625" style="103" customWidth="1"/>
    <col min="35" max="35" width="9.75" style="102" customWidth="1"/>
    <col min="36" max="36" width="1" style="104" customWidth="1"/>
    <col min="37" max="37" width="4.75" style="162" customWidth="1"/>
    <col min="38" max="38" width="1.25" style="104" customWidth="1"/>
    <col min="39" max="39" width="4.75" style="104" customWidth="1"/>
    <col min="40" max="40" width="1.25" style="104" customWidth="1"/>
    <col min="41" max="41" width="4.75" style="104" customWidth="1"/>
  </cols>
  <sheetData>
    <row r="1" spans="1:42" s="98" customFormat="1" ht="24">
      <c r="A1" s="129"/>
      <c r="B1" s="163" t="s">
        <v>248</v>
      </c>
      <c r="C1" s="129"/>
      <c r="D1" s="129"/>
      <c r="E1" s="129"/>
      <c r="F1" s="129"/>
      <c r="G1" s="164"/>
      <c r="H1" s="129"/>
      <c r="I1" s="177"/>
      <c r="J1" s="129"/>
      <c r="K1" s="129"/>
      <c r="L1" s="129"/>
      <c r="M1" s="129"/>
      <c r="N1" s="136"/>
      <c r="O1" s="130"/>
      <c r="P1" s="178" t="s">
        <v>249</v>
      </c>
      <c r="Q1" s="130"/>
      <c r="R1" s="129"/>
      <c r="S1" s="129"/>
      <c r="T1" s="129"/>
      <c r="U1" s="128"/>
      <c r="V1" s="130"/>
      <c r="W1" s="177"/>
      <c r="X1" s="130"/>
      <c r="Y1" s="130"/>
      <c r="Z1" s="130"/>
      <c r="AA1" s="130"/>
      <c r="AB1" s="136"/>
      <c r="AC1" s="129"/>
      <c r="AD1" s="178" t="s">
        <v>250</v>
      </c>
      <c r="AE1" s="130"/>
      <c r="AF1" s="129"/>
      <c r="AG1" s="129"/>
      <c r="AH1" s="129"/>
      <c r="AI1" s="128"/>
      <c r="AJ1" s="130"/>
      <c r="AK1" s="177"/>
      <c r="AL1" s="130"/>
      <c r="AM1" s="130"/>
      <c r="AN1" s="130"/>
      <c r="AO1" s="130"/>
    </row>
    <row r="2" spans="1:42" ht="20.25" customHeight="1">
      <c r="B2" s="165"/>
      <c r="P2" s="179"/>
      <c r="AD2" s="179"/>
    </row>
    <row r="3" spans="1:42" s="42" customFormat="1">
      <c r="A3" s="166"/>
      <c r="B3" s="166"/>
      <c r="C3" s="166"/>
      <c r="D3" s="166"/>
      <c r="E3" s="166"/>
      <c r="F3" s="166"/>
      <c r="G3" s="526"/>
      <c r="H3" s="526"/>
      <c r="I3" s="526"/>
      <c r="J3" s="166"/>
      <c r="K3" s="166"/>
      <c r="L3" s="166"/>
      <c r="M3" s="166"/>
      <c r="N3" s="4"/>
      <c r="O3" s="180"/>
      <c r="P3" s="180"/>
      <c r="Q3" s="180"/>
      <c r="R3" s="166"/>
      <c r="S3" s="166"/>
      <c r="T3" s="166"/>
      <c r="U3" s="526"/>
      <c r="V3" s="526"/>
      <c r="W3" s="526"/>
      <c r="X3" s="180"/>
      <c r="Y3" s="180"/>
      <c r="Z3" s="180"/>
      <c r="AA3" s="180"/>
      <c r="AB3" s="4"/>
      <c r="AC3" s="166"/>
      <c r="AD3" s="180"/>
      <c r="AE3" s="180"/>
      <c r="AF3" s="166"/>
      <c r="AG3" s="166"/>
      <c r="AH3" s="166"/>
      <c r="AI3" s="526"/>
      <c r="AJ3" s="526"/>
      <c r="AK3" s="526"/>
      <c r="AL3" s="180"/>
      <c r="AM3" s="180"/>
      <c r="AN3" s="180"/>
      <c r="AO3" s="180"/>
    </row>
    <row r="4" spans="1:42" s="160" customFormat="1" ht="16.5" customHeight="1">
      <c r="A4" s="167" t="s">
        <v>251</v>
      </c>
      <c r="B4" s="167" t="s">
        <v>252</v>
      </c>
      <c r="C4" s="167" t="s">
        <v>52</v>
      </c>
      <c r="D4" s="167" t="s">
        <v>5</v>
      </c>
      <c r="E4" s="167" t="s">
        <v>53</v>
      </c>
      <c r="F4" s="167" t="s">
        <v>6</v>
      </c>
      <c r="G4" s="168" t="s">
        <v>12</v>
      </c>
      <c r="H4" s="167"/>
      <c r="I4" s="181" t="s">
        <v>253</v>
      </c>
      <c r="J4" s="167"/>
      <c r="K4" s="167" t="s">
        <v>254</v>
      </c>
      <c r="L4" s="167"/>
      <c r="M4" s="167" t="s">
        <v>11</v>
      </c>
      <c r="N4" s="182"/>
      <c r="O4" s="167" t="s">
        <v>251</v>
      </c>
      <c r="P4" s="167" t="s">
        <v>252</v>
      </c>
      <c r="Q4" s="167" t="s">
        <v>52</v>
      </c>
      <c r="R4" s="167" t="s">
        <v>5</v>
      </c>
      <c r="S4" s="167" t="s">
        <v>53</v>
      </c>
      <c r="T4" s="167" t="s">
        <v>6</v>
      </c>
      <c r="U4" s="168" t="s">
        <v>12</v>
      </c>
      <c r="V4" s="167"/>
      <c r="W4" s="181" t="s">
        <v>253</v>
      </c>
      <c r="X4" s="167"/>
      <c r="Y4" s="167" t="s">
        <v>254</v>
      </c>
      <c r="Z4" s="167"/>
      <c r="AA4" s="167" t="s">
        <v>11</v>
      </c>
      <c r="AB4" s="182"/>
      <c r="AC4" s="167" t="s">
        <v>251</v>
      </c>
      <c r="AD4" s="167" t="s">
        <v>252</v>
      </c>
      <c r="AE4" s="167" t="s">
        <v>52</v>
      </c>
      <c r="AF4" s="167" t="s">
        <v>5</v>
      </c>
      <c r="AG4" s="167" t="s">
        <v>53</v>
      </c>
      <c r="AH4" s="167" t="s">
        <v>6</v>
      </c>
      <c r="AI4" s="168" t="s">
        <v>12</v>
      </c>
      <c r="AJ4" s="167"/>
      <c r="AK4" s="181" t="s">
        <v>253</v>
      </c>
      <c r="AL4" s="167"/>
      <c r="AM4" s="167" t="s">
        <v>254</v>
      </c>
      <c r="AN4" s="167"/>
      <c r="AO4" s="167" t="s">
        <v>11</v>
      </c>
    </row>
    <row r="5" spans="1:42" s="160" customFormat="1" ht="16.5" customHeight="1">
      <c r="A5" s="166">
        <v>1</v>
      </c>
      <c r="B5" s="166">
        <v>1</v>
      </c>
      <c r="C5" s="166">
        <v>19</v>
      </c>
      <c r="D5" s="169" t="str">
        <f>IF($C5="","",VLOOKUP($C5,'４年女子記録'!$A:$D,2))</f>
        <v>村田　璃桜</v>
      </c>
      <c r="E5" s="169" t="str">
        <f>IF($C5="","",VLOOKUP($C5,'４年女子記録'!$A:$D,3))</f>
        <v>ﾑﾗﾀ ﾘｵ</v>
      </c>
      <c r="F5" s="169" t="str">
        <f>IF($C5="","",VLOOKUP($C5,'４年女子記録'!$A:$D,4))</f>
        <v>スポコム金沢南</v>
      </c>
      <c r="G5" s="170">
        <v>17.809999999999999</v>
      </c>
      <c r="H5" s="171"/>
      <c r="I5" s="183">
        <v>0.6</v>
      </c>
      <c r="J5" s="171"/>
      <c r="K5" s="184">
        <f>IF(G5="","",RANK(G5,G$5:G$12,1))</f>
        <v>3</v>
      </c>
      <c r="L5" s="171"/>
      <c r="M5" s="184">
        <f>IF(G5="","",RANK(G5,G$5:G$60,1))</f>
        <v>18</v>
      </c>
      <c r="N5" s="185"/>
      <c r="O5" s="171">
        <v>1</v>
      </c>
      <c r="P5" s="166">
        <v>1</v>
      </c>
      <c r="Q5" s="166"/>
      <c r="R5" s="169" t="str">
        <f>IF($Q5="","",VLOOKUP($Q5,'５年女子記録 '!$A:$D,2))</f>
        <v/>
      </c>
      <c r="S5" s="169" t="str">
        <f>IF($Q5="","",VLOOKUP($Q5,'５年女子記録 '!$A:$D,3))</f>
        <v/>
      </c>
      <c r="T5" s="169" t="str">
        <f>IF($Q5="","",VLOOKUP($Q5,'５年女子記録 '!$A:$D,4))</f>
        <v/>
      </c>
      <c r="U5" s="170"/>
      <c r="V5" s="171"/>
      <c r="W5" s="183">
        <v>0.2</v>
      </c>
      <c r="X5" s="188"/>
      <c r="Y5" s="184" t="str">
        <f>IF(U5="","",RANK(U5,U$5:U$12,1))</f>
        <v/>
      </c>
      <c r="Z5" s="171"/>
      <c r="AA5" s="184" t="str">
        <f>IF(U5="","",RANK(U5,U$5:U$60,1))</f>
        <v/>
      </c>
      <c r="AB5" s="182"/>
      <c r="AC5" s="171">
        <v>1</v>
      </c>
      <c r="AD5" s="166">
        <v>1</v>
      </c>
      <c r="AE5" s="166"/>
      <c r="AF5" s="169" t="str">
        <f>IF($AE5="","",VLOOKUP($AE5,'６年女子記録'!$A:$D,2))</f>
        <v/>
      </c>
      <c r="AG5" s="169" t="str">
        <f>IF($AE5="","",VLOOKUP($AE5,'６年女子記録'!$A:$D,3))</f>
        <v/>
      </c>
      <c r="AH5" s="169" t="str">
        <f>IF($AE5="","",VLOOKUP($AE5,'６年女子記録'!$A:$D,4))</f>
        <v/>
      </c>
      <c r="AI5" s="170"/>
      <c r="AJ5" s="171"/>
      <c r="AK5" s="183">
        <v>0</v>
      </c>
      <c r="AL5" s="188"/>
      <c r="AM5" s="184" t="str">
        <f>IF(AI5="","",RANK(AI5,AI$5:AI$12,1))</f>
        <v/>
      </c>
      <c r="AN5" s="188"/>
      <c r="AO5" s="184" t="str">
        <f t="shared" ref="AO5:AO53" si="0">IF(AI5="","",RANK(AI5,$AI$5:$AI$60,1))</f>
        <v/>
      </c>
      <c r="AP5" s="193"/>
    </row>
    <row r="6" spans="1:42" s="160" customFormat="1" ht="16.5" customHeight="1">
      <c r="A6" s="166">
        <v>1</v>
      </c>
      <c r="B6" s="166">
        <v>2</v>
      </c>
      <c r="C6" s="166">
        <v>2</v>
      </c>
      <c r="D6" s="169" t="str">
        <f>IF($C6="","",VLOOKUP($C6,'４年女子記録'!$A:$D,2))</f>
        <v>氷見山　絢心</v>
      </c>
      <c r="E6" s="169" t="str">
        <f>IF($C6="","",VLOOKUP($C6,'４年女子記録'!$A:$D,3))</f>
        <v>ﾋﾐﾔﾏ ｱｳﾗ</v>
      </c>
      <c r="F6" s="169" t="str">
        <f>IF($C6="","",VLOOKUP($C6,'４年女子記録'!$A:$D,4))</f>
        <v>モアSPC加賀</v>
      </c>
      <c r="G6" s="170">
        <v>16.260000000000002</v>
      </c>
      <c r="H6" s="171"/>
      <c r="I6" s="186">
        <f>IF(I5="","",I5)</f>
        <v>0.6</v>
      </c>
      <c r="J6" s="171"/>
      <c r="K6" s="184">
        <f>IF(G6="","",RANK(G6,G$5:G$12,1))</f>
        <v>1</v>
      </c>
      <c r="L6" s="171"/>
      <c r="M6" s="184">
        <f>IF(G6="","",RANK(G6,G$5:G$60,1))</f>
        <v>9</v>
      </c>
      <c r="N6" s="182"/>
      <c r="O6" s="171">
        <v>1</v>
      </c>
      <c r="P6" s="166">
        <v>2</v>
      </c>
      <c r="Q6" s="166">
        <v>15</v>
      </c>
      <c r="R6" s="169" t="str">
        <f>IF($Q6="","",VLOOKUP($Q6,'５年女子記録 '!$A:$D,2))</f>
        <v>川井　真緒</v>
      </c>
      <c r="S6" s="169" t="str">
        <f>IF($Q6="","",VLOOKUP($Q6,'５年女子記録 '!$A:$D,3))</f>
        <v>ｶﾜｲ ﾏｵ</v>
      </c>
      <c r="T6" s="169" t="str">
        <f>IF($Q6="","",VLOOKUP($Q6,'５年女子記録 '!$A:$D,4))</f>
        <v>かほくジュニアAC</v>
      </c>
      <c r="U6" s="170">
        <v>15.84</v>
      </c>
      <c r="V6" s="171"/>
      <c r="W6" s="186">
        <f>IF(W5="","",W5)</f>
        <v>0.2</v>
      </c>
      <c r="X6" s="188"/>
      <c r="Y6" s="184">
        <f t="shared" ref="Y6:Y12" si="1">IF(U6="","",RANK(U6,U$5:U$12,1))</f>
        <v>1</v>
      </c>
      <c r="Z6" s="171"/>
      <c r="AA6" s="184">
        <f>IF(U6="","",RANK(U6,U$5:U$60,1))</f>
        <v>4</v>
      </c>
      <c r="AB6" s="182"/>
      <c r="AC6" s="171">
        <v>1</v>
      </c>
      <c r="AD6" s="166">
        <v>2</v>
      </c>
      <c r="AE6" s="166">
        <v>10</v>
      </c>
      <c r="AF6" s="169" t="str">
        <f>IF($AE6="","",VLOOKUP($AE6,'６年女子記録'!$A:$D,2))</f>
        <v>西田つばさ</v>
      </c>
      <c r="AG6" s="169" t="str">
        <f>IF($AE6="","",VLOOKUP($AE6,'６年女子記録'!$A:$D,3))</f>
        <v>ﾆｼﾀﾞ ﾂﾊﾞｻ</v>
      </c>
      <c r="AH6" s="169" t="str">
        <f>IF($AE6="","",VLOOKUP($AE6,'６年女子記録'!$A:$D,4))</f>
        <v>城山AC</v>
      </c>
      <c r="AI6" s="170">
        <v>16.78</v>
      </c>
      <c r="AJ6" s="171"/>
      <c r="AK6" s="186">
        <f>IF(AK5="","",AK5)</f>
        <v>0</v>
      </c>
      <c r="AL6" s="188"/>
      <c r="AM6" s="184">
        <f t="shared" ref="AM6:AM12" si="2">IF(AI6="","",RANK(AI6,AI$5:AI$12,1))</f>
        <v>4</v>
      </c>
      <c r="AN6" s="188"/>
      <c r="AO6" s="184">
        <f t="shared" si="0"/>
        <v>32</v>
      </c>
    </row>
    <row r="7" spans="1:42" s="160" customFormat="1" ht="16.5" customHeight="1">
      <c r="A7" s="166">
        <v>1</v>
      </c>
      <c r="B7" s="166">
        <v>3</v>
      </c>
      <c r="C7" s="166">
        <v>8</v>
      </c>
      <c r="D7" s="169" t="str">
        <f>IF($C7="","",VLOOKUP($C7,'４年女子記録'!$A:$D,2))</f>
        <v>山森　麻耶</v>
      </c>
      <c r="E7" s="169" t="str">
        <f>IF($C7="","",VLOOKUP($C7,'４年女子記録'!$A:$D,3))</f>
        <v>ﾔﾏﾓﾘ ﾏﾔ</v>
      </c>
      <c r="F7" s="169" t="str">
        <f>IF($C7="","",VLOOKUP($C7,'４年女子記録'!$A:$D,4))</f>
        <v>河北AC</v>
      </c>
      <c r="G7" s="170">
        <v>18.38</v>
      </c>
      <c r="H7" s="171"/>
      <c r="I7" s="186">
        <f t="shared" ref="I7:I12" si="3">IF(I6="","",I6)</f>
        <v>0.6</v>
      </c>
      <c r="J7" s="171"/>
      <c r="K7" s="184">
        <f t="shared" ref="K7:K12" si="4">IF(G7="","",RANK(G7,G$5:G$12,1))</f>
        <v>7</v>
      </c>
      <c r="L7" s="171"/>
      <c r="M7" s="184">
        <f t="shared" ref="M7:M52" si="5">IF(G7="","",RANK(G7,G$5:G$60,1))</f>
        <v>22</v>
      </c>
      <c r="N7" s="182"/>
      <c r="O7" s="171">
        <v>1</v>
      </c>
      <c r="P7" s="166">
        <v>3</v>
      </c>
      <c r="Q7" s="166">
        <v>1</v>
      </c>
      <c r="R7" s="169" t="str">
        <f>IF($Q7="","",VLOOKUP($Q7,'５年女子記録 '!$A:$D,2))</f>
        <v>南雲　日麻理</v>
      </c>
      <c r="S7" s="169" t="str">
        <f>IF($Q7="","",VLOOKUP($Q7,'５年女子記録 '!$A:$D,3))</f>
        <v>ﾅｸﾓ ﾋﾏﾘ</v>
      </c>
      <c r="T7" s="169" t="str">
        <f>IF($Q7="","",VLOOKUP($Q7,'５年女子記録 '!$A:$D,4))</f>
        <v>寺井ジュニア</v>
      </c>
      <c r="U7" s="170">
        <v>18.52</v>
      </c>
      <c r="V7" s="171"/>
      <c r="W7" s="186">
        <f t="shared" ref="W7:W12" si="6">IF(W6="","",W6)</f>
        <v>0.2</v>
      </c>
      <c r="X7" s="188"/>
      <c r="Y7" s="184">
        <f t="shared" si="1"/>
        <v>7</v>
      </c>
      <c r="Z7" s="171"/>
      <c r="AA7" s="184">
        <f t="shared" ref="AA7:AA52" si="7">IF(U7="","",RANK(U7,U$5:U$60,1))</f>
        <v>22</v>
      </c>
      <c r="AB7" s="182"/>
      <c r="AC7" s="171">
        <v>1</v>
      </c>
      <c r="AD7" s="166">
        <v>3</v>
      </c>
      <c r="AE7" s="166">
        <v>2</v>
      </c>
      <c r="AF7" s="169" t="str">
        <f>IF($AE7="","",VLOOKUP($AE7,'６年女子記録'!$A:$D,2))</f>
        <v>金井　亜美</v>
      </c>
      <c r="AG7" s="169" t="str">
        <f>IF($AE7="","",VLOOKUP($AE7,'６年女子記録'!$A:$D,3))</f>
        <v>ｶﾅｲ ｱﾐ</v>
      </c>
      <c r="AH7" s="169" t="str">
        <f>IF($AE7="","",VLOOKUP($AE7,'６年女子記録'!$A:$D,4))</f>
        <v>寺井ジュニア</v>
      </c>
      <c r="AI7" s="192"/>
      <c r="AJ7" s="171"/>
      <c r="AK7" s="186">
        <f t="shared" ref="AK7:AK12" si="8">IF(AK6="","",AK6)</f>
        <v>0</v>
      </c>
      <c r="AL7" s="188"/>
      <c r="AM7" s="184" t="str">
        <f t="shared" si="2"/>
        <v/>
      </c>
      <c r="AN7" s="188"/>
      <c r="AO7" s="184" t="str">
        <f t="shared" si="0"/>
        <v/>
      </c>
    </row>
    <row r="8" spans="1:42" s="160" customFormat="1" ht="16.5" customHeight="1">
      <c r="A8" s="166">
        <v>1</v>
      </c>
      <c r="B8" s="166">
        <v>4</v>
      </c>
      <c r="C8" s="166">
        <v>9</v>
      </c>
      <c r="D8" s="169" t="str">
        <f>IF($C8="","",VLOOKUP($C8,'４年女子記録'!$A:$D,2))</f>
        <v>橋爪　希奈</v>
      </c>
      <c r="E8" s="169" t="str">
        <f>IF($C8="","",VLOOKUP($C8,'４年女子記録'!$A:$D,3))</f>
        <v>ﾊｼｽﾞﾒ ｷｲﾅ</v>
      </c>
      <c r="F8" s="169" t="str">
        <f>IF($C8="","",VLOOKUP($C8,'４年女子記録'!$A:$D,4))</f>
        <v>河北AC</v>
      </c>
      <c r="G8" s="170">
        <v>18.16</v>
      </c>
      <c r="H8" s="171"/>
      <c r="I8" s="186">
        <f t="shared" si="3"/>
        <v>0.6</v>
      </c>
      <c r="J8" s="171"/>
      <c r="K8" s="184">
        <f t="shared" si="4"/>
        <v>5</v>
      </c>
      <c r="L8" s="171"/>
      <c r="M8" s="184">
        <f t="shared" si="5"/>
        <v>20</v>
      </c>
      <c r="N8" s="182"/>
      <c r="O8" s="171">
        <v>1</v>
      </c>
      <c r="P8" s="166">
        <v>4</v>
      </c>
      <c r="Q8" s="166">
        <v>19</v>
      </c>
      <c r="R8" s="169" t="str">
        <f>IF($Q8="","",VLOOKUP($Q8,'５年女子記録 '!$A:$D,2))</f>
        <v>石田　蒼</v>
      </c>
      <c r="S8" s="169" t="str">
        <f>IF($Q8="","",VLOOKUP($Q8,'５年女子記録 '!$A:$D,3))</f>
        <v>ｲｼﾀ ｱｵｲ</v>
      </c>
      <c r="T8" s="169" t="str">
        <f>IF($Q8="","",VLOOKUP($Q8,'５年女子記録 '!$A:$D,4))</f>
        <v>能美ひさつね</v>
      </c>
      <c r="U8" s="170">
        <v>17.16</v>
      </c>
      <c r="V8" s="171"/>
      <c r="W8" s="186">
        <f t="shared" si="6"/>
        <v>0.2</v>
      </c>
      <c r="X8" s="188"/>
      <c r="Y8" s="184">
        <f t="shared" si="1"/>
        <v>3</v>
      </c>
      <c r="Z8" s="171"/>
      <c r="AA8" s="184">
        <f t="shared" si="7"/>
        <v>14</v>
      </c>
      <c r="AB8" s="182"/>
      <c r="AC8" s="171">
        <v>1</v>
      </c>
      <c r="AD8" s="166">
        <v>4</v>
      </c>
      <c r="AE8" s="166">
        <v>29</v>
      </c>
      <c r="AF8" s="169" t="str">
        <f>IF($AE8="","",VLOOKUP($AE8,'６年女子記録'!$A:$D,2))</f>
        <v>竹本　わこ</v>
      </c>
      <c r="AG8" s="169" t="str">
        <f>IF($AE8="","",VLOOKUP($AE8,'６年女子記録'!$A:$D,3))</f>
        <v>ﾀｹﾓﾄ ﾜｺ</v>
      </c>
      <c r="AH8" s="169" t="str">
        <f>IF($AE8="","",VLOOKUP($AE8,'６年女子記録'!$A:$D,4))</f>
        <v>かほくジュニアAC</v>
      </c>
      <c r="AI8" s="170">
        <v>16.37</v>
      </c>
      <c r="AJ8" s="171"/>
      <c r="AK8" s="186">
        <f t="shared" si="8"/>
        <v>0</v>
      </c>
      <c r="AL8" s="188"/>
      <c r="AM8" s="184">
        <f t="shared" si="2"/>
        <v>3</v>
      </c>
      <c r="AN8" s="188"/>
      <c r="AO8" s="184">
        <f t="shared" si="0"/>
        <v>28</v>
      </c>
    </row>
    <row r="9" spans="1:42" s="160" customFormat="1" ht="16.5" customHeight="1">
      <c r="A9" s="166">
        <v>1</v>
      </c>
      <c r="B9" s="166">
        <v>5</v>
      </c>
      <c r="C9" s="166">
        <v>14</v>
      </c>
      <c r="D9" s="169" t="str">
        <f>IF($C9="","",VLOOKUP($C9,'４年女子記録'!$A:$D,2))</f>
        <v>小林　彩希</v>
      </c>
      <c r="E9" s="169" t="str">
        <f>IF($C9="","",VLOOKUP($C9,'４年女子記録'!$A:$D,3))</f>
        <v>ｺﾊﾞﾔｼ ｻｷ</v>
      </c>
      <c r="F9" s="169" t="str">
        <f>IF($C9="","",VLOOKUP($C9,'４年女子記録'!$A:$D,4))</f>
        <v>物見山ジュニア</v>
      </c>
      <c r="G9" s="170">
        <v>17.87</v>
      </c>
      <c r="H9" s="171"/>
      <c r="I9" s="186">
        <f t="shared" si="3"/>
        <v>0.6</v>
      </c>
      <c r="J9" s="171"/>
      <c r="K9" s="184">
        <f t="shared" si="4"/>
        <v>4</v>
      </c>
      <c r="L9" s="171"/>
      <c r="M9" s="184">
        <f t="shared" si="5"/>
        <v>19</v>
      </c>
      <c r="N9" s="182"/>
      <c r="O9" s="171">
        <v>1</v>
      </c>
      <c r="P9" s="166">
        <v>5</v>
      </c>
      <c r="Q9" s="166">
        <v>23</v>
      </c>
      <c r="R9" s="169" t="str">
        <f>IF($Q9="","",VLOOKUP($Q9,'５年女子記録 '!$A:$D,2))</f>
        <v>神尾　幸歩</v>
      </c>
      <c r="S9" s="169" t="str">
        <f>IF($Q9="","",VLOOKUP($Q9,'５年女子記録 '!$A:$D,3))</f>
        <v>ｶﾐｵ ｻﾁﾎ</v>
      </c>
      <c r="T9" s="169" t="str">
        <f>IF($Q9="","",VLOOKUP($Q9,'５年女子記録 '!$A:$D,4))</f>
        <v>志賀ジュニア陸上教室</v>
      </c>
      <c r="U9" s="170">
        <v>16.95</v>
      </c>
      <c r="V9" s="171"/>
      <c r="W9" s="186">
        <f t="shared" si="6"/>
        <v>0.2</v>
      </c>
      <c r="X9" s="188"/>
      <c r="Y9" s="184">
        <f t="shared" si="1"/>
        <v>2</v>
      </c>
      <c r="Z9" s="171"/>
      <c r="AA9" s="184">
        <f t="shared" si="7"/>
        <v>12</v>
      </c>
      <c r="AB9" s="182"/>
      <c r="AC9" s="171">
        <v>1</v>
      </c>
      <c r="AD9" s="166">
        <v>5</v>
      </c>
      <c r="AE9" s="166">
        <v>24</v>
      </c>
      <c r="AF9" s="169" t="str">
        <f>IF($AE9="","",VLOOKUP($AE9,'６年女子記録'!$A:$D,2))</f>
        <v>廣田　梨乃</v>
      </c>
      <c r="AG9" s="169" t="str">
        <f>IF($AE9="","",VLOOKUP($AE9,'６年女子記録'!$A:$D,3))</f>
        <v>ﾋﾛﾀ ﾘﾉ</v>
      </c>
      <c r="AH9" s="169" t="str">
        <f>IF($AE9="","",VLOOKUP($AE9,'６年女子記録'!$A:$D,4))</f>
        <v>物見山ジュニア</v>
      </c>
      <c r="AI9" s="170">
        <v>16.93</v>
      </c>
      <c r="AJ9" s="171"/>
      <c r="AK9" s="186">
        <f t="shared" si="8"/>
        <v>0</v>
      </c>
      <c r="AL9" s="188"/>
      <c r="AM9" s="184">
        <f t="shared" si="2"/>
        <v>5</v>
      </c>
      <c r="AN9" s="188"/>
      <c r="AO9" s="184">
        <f t="shared" si="0"/>
        <v>33</v>
      </c>
    </row>
    <row r="10" spans="1:42" s="160" customFormat="1" ht="16.5" customHeight="1">
      <c r="A10" s="166">
        <v>1</v>
      </c>
      <c r="B10" s="166">
        <v>6</v>
      </c>
      <c r="C10" s="166">
        <v>7</v>
      </c>
      <c r="D10" s="169" t="str">
        <f>IF($C10="","",VLOOKUP($C10,'４年女子記録'!$A:$D,2))</f>
        <v>木下　紗奈依</v>
      </c>
      <c r="E10" s="169" t="str">
        <f>IF($C10="","",VLOOKUP($C10,'４年女子記録'!$A:$D,3))</f>
        <v>ｷﾉｼﾀ ｻﾅｴ</v>
      </c>
      <c r="F10" s="169" t="str">
        <f>IF($C10="","",VLOOKUP($C10,'４年女子記録'!$A:$D,4))</f>
        <v>河北AC</v>
      </c>
      <c r="G10" s="170">
        <v>17.54</v>
      </c>
      <c r="H10" s="171"/>
      <c r="I10" s="186">
        <f t="shared" si="3"/>
        <v>0.6</v>
      </c>
      <c r="J10" s="171"/>
      <c r="K10" s="184">
        <f t="shared" si="4"/>
        <v>2</v>
      </c>
      <c r="L10" s="171"/>
      <c r="M10" s="184">
        <f t="shared" si="5"/>
        <v>17</v>
      </c>
      <c r="N10" s="182"/>
      <c r="O10" s="171">
        <v>1</v>
      </c>
      <c r="P10" s="166">
        <v>6</v>
      </c>
      <c r="Q10" s="166">
        <v>24</v>
      </c>
      <c r="R10" s="169" t="str">
        <f>IF($Q10="","",VLOOKUP($Q10,'５年女子記録 '!$A:$D,2))</f>
        <v>瀧川　ひなた</v>
      </c>
      <c r="S10" s="169" t="str">
        <f>IF($Q10="","",VLOOKUP($Q10,'５年女子記録 '!$A:$D,3))</f>
        <v>ﾀｷｶﾜ ﾋﾅﾀ</v>
      </c>
      <c r="T10" s="169" t="str">
        <f>IF($Q10="","",VLOOKUP($Q10,'５年女子記録 '!$A:$D,4))</f>
        <v>志賀ジュニア陸上教室</v>
      </c>
      <c r="U10" s="170">
        <v>17.96</v>
      </c>
      <c r="V10" s="171"/>
      <c r="W10" s="186">
        <f t="shared" si="6"/>
        <v>0.2</v>
      </c>
      <c r="X10" s="188"/>
      <c r="Y10" s="184">
        <f t="shared" si="1"/>
        <v>6</v>
      </c>
      <c r="Z10" s="171"/>
      <c r="AA10" s="184">
        <f t="shared" si="7"/>
        <v>20</v>
      </c>
      <c r="AB10" s="182"/>
      <c r="AC10" s="171">
        <v>1</v>
      </c>
      <c r="AD10" s="166">
        <v>6</v>
      </c>
      <c r="AE10" s="166">
        <v>6</v>
      </c>
      <c r="AF10" s="169" t="str">
        <f>IF($AE10="","",VLOOKUP($AE10,'６年女子記録'!$A:$D,2))</f>
        <v>田中　理央</v>
      </c>
      <c r="AG10" s="169" t="str">
        <f>IF($AE10="","",VLOOKUP($AE10,'６年女子記録'!$A:$D,3))</f>
        <v>ﾀﾅｶ ﾘｵ</v>
      </c>
      <c r="AH10" s="169" t="str">
        <f>IF($AE10="","",VLOOKUP($AE10,'６年女子記録'!$A:$D,4))</f>
        <v>モアSPC加賀</v>
      </c>
      <c r="AI10" s="170">
        <v>15.83</v>
      </c>
      <c r="AJ10" s="171"/>
      <c r="AK10" s="186">
        <f t="shared" si="8"/>
        <v>0</v>
      </c>
      <c r="AL10" s="188"/>
      <c r="AM10" s="184">
        <f t="shared" si="2"/>
        <v>2</v>
      </c>
      <c r="AN10" s="188"/>
      <c r="AO10" s="184">
        <f t="shared" si="0"/>
        <v>27</v>
      </c>
    </row>
    <row r="11" spans="1:42" s="160" customFormat="1" ht="16.5" customHeight="1">
      <c r="A11" s="166">
        <v>1</v>
      </c>
      <c r="B11" s="166">
        <v>7</v>
      </c>
      <c r="C11" s="166">
        <v>18</v>
      </c>
      <c r="D11" s="169" t="str">
        <f>IF($C11="","",VLOOKUP($C11,'４年女子記録'!$A:$D,2))</f>
        <v>栗山　穂純</v>
      </c>
      <c r="E11" s="169" t="str">
        <f>IF($C11="","",VLOOKUP($C11,'４年女子記録'!$A:$D,3))</f>
        <v>ｸﾘﾔﾏ ﾎｽﾞﾐ</v>
      </c>
      <c r="F11" s="169" t="str">
        <f>IF($C11="","",VLOOKUP($C11,'４年女子記録'!$A:$D,4))</f>
        <v>スポコム金沢南</v>
      </c>
      <c r="G11" s="170">
        <v>18.21</v>
      </c>
      <c r="H11" s="171"/>
      <c r="I11" s="186">
        <f t="shared" si="3"/>
        <v>0.6</v>
      </c>
      <c r="J11" s="171"/>
      <c r="K11" s="184">
        <f t="shared" si="4"/>
        <v>6</v>
      </c>
      <c r="L11" s="171"/>
      <c r="M11" s="184">
        <f t="shared" si="5"/>
        <v>21</v>
      </c>
      <c r="N11" s="182"/>
      <c r="O11" s="171">
        <v>1</v>
      </c>
      <c r="P11" s="166">
        <v>7</v>
      </c>
      <c r="Q11" s="166">
        <v>6</v>
      </c>
      <c r="R11" s="169" t="str">
        <f>IF($Q11="","",VLOOKUP($Q11,'５年女子記録 '!$A:$D,2))</f>
        <v>安達　藍美</v>
      </c>
      <c r="S11" s="169" t="str">
        <f>IF($Q11="","",VLOOKUP($Q11,'５年女子記録 '!$A:$D,3))</f>
        <v>ｱﾀﾞﾁ ｱﾐ</v>
      </c>
      <c r="T11" s="169" t="str">
        <f>IF($Q11="","",VLOOKUP($Q11,'５年女子記録 '!$A:$D,4))</f>
        <v>河北AC</v>
      </c>
      <c r="U11" s="170">
        <v>17.47</v>
      </c>
      <c r="V11" s="171"/>
      <c r="W11" s="186">
        <f t="shared" si="6"/>
        <v>0.2</v>
      </c>
      <c r="X11" s="188"/>
      <c r="Y11" s="184">
        <f t="shared" si="1"/>
        <v>5</v>
      </c>
      <c r="Z11" s="171"/>
      <c r="AA11" s="184">
        <f t="shared" si="7"/>
        <v>17</v>
      </c>
      <c r="AB11" s="182"/>
      <c r="AC11" s="171">
        <v>1</v>
      </c>
      <c r="AD11" s="166">
        <v>7</v>
      </c>
      <c r="AE11" s="166">
        <v>4</v>
      </c>
      <c r="AF11" s="169" t="str">
        <f>IF($AE11="","",VLOOKUP($AE11,'６年女子記録'!$A:$D,2))</f>
        <v>小島　逢子</v>
      </c>
      <c r="AG11" s="169" t="str">
        <f>IF($AE11="","",VLOOKUP($AE11,'６年女子記録'!$A:$D,3))</f>
        <v>ｺｼﾞﾏ ｱｲｺ</v>
      </c>
      <c r="AH11" s="169" t="str">
        <f>IF($AE11="","",VLOOKUP($AE11,'６年女子記録'!$A:$D,4))</f>
        <v>モアSPC加賀</v>
      </c>
      <c r="AI11" s="170">
        <v>17.07</v>
      </c>
      <c r="AJ11" s="171"/>
      <c r="AK11" s="186">
        <f t="shared" si="8"/>
        <v>0</v>
      </c>
      <c r="AL11" s="188"/>
      <c r="AM11" s="184">
        <f t="shared" si="2"/>
        <v>6</v>
      </c>
      <c r="AN11" s="188"/>
      <c r="AO11" s="184">
        <f t="shared" si="0"/>
        <v>34</v>
      </c>
    </row>
    <row r="12" spans="1:42" s="160" customFormat="1" ht="16.5" customHeight="1">
      <c r="A12" s="167">
        <v>1</v>
      </c>
      <c r="B12" s="167">
        <v>8</v>
      </c>
      <c r="C12" s="167">
        <v>22</v>
      </c>
      <c r="D12" s="172" t="str">
        <f>IF($C12="","",VLOOKUP($C12,'４年女子記録'!$A:$D,2))</f>
        <v>梶井　映佑</v>
      </c>
      <c r="E12" s="172" t="str">
        <f>IF($C12="","",VLOOKUP($C12,'４年女子記録'!$A:$D,3))</f>
        <v>ｶｼﾞｲ ﾊﾕ</v>
      </c>
      <c r="F12" s="172" t="str">
        <f>IF($C12="","",VLOOKUP($C12,'４年女子記録'!$A:$D,4))</f>
        <v>能美ひさつね</v>
      </c>
      <c r="G12" s="173"/>
      <c r="H12" s="167"/>
      <c r="I12" s="187">
        <f t="shared" si="3"/>
        <v>0.6</v>
      </c>
      <c r="J12" s="167"/>
      <c r="K12" s="167" t="str">
        <f t="shared" si="4"/>
        <v/>
      </c>
      <c r="L12" s="167"/>
      <c r="M12" s="167" t="str">
        <f t="shared" si="5"/>
        <v/>
      </c>
      <c r="N12" s="182"/>
      <c r="O12" s="167">
        <v>1</v>
      </c>
      <c r="P12" s="167">
        <v>8</v>
      </c>
      <c r="Q12" s="167">
        <v>8</v>
      </c>
      <c r="R12" s="172" t="str">
        <f>IF($Q12="","",VLOOKUP($Q12,'５年女子記録 '!$A:$D,2))</f>
        <v>米田　実優</v>
      </c>
      <c r="S12" s="172" t="str">
        <f>IF($Q12="","",VLOOKUP($Q12,'５年女子記録 '!$A:$D,3))</f>
        <v>ﾖﾈﾀﾞ ﾐﾕｳ</v>
      </c>
      <c r="T12" s="172" t="str">
        <f>IF($Q12="","",VLOOKUP($Q12,'５年女子記録 '!$A:$D,4))</f>
        <v>河北AC</v>
      </c>
      <c r="U12" s="173">
        <v>17.43</v>
      </c>
      <c r="V12" s="167"/>
      <c r="W12" s="187">
        <f t="shared" si="6"/>
        <v>0.2</v>
      </c>
      <c r="X12" s="189"/>
      <c r="Y12" s="167">
        <f t="shared" si="1"/>
        <v>4</v>
      </c>
      <c r="Z12" s="167"/>
      <c r="AA12" s="167">
        <f t="shared" si="7"/>
        <v>16</v>
      </c>
      <c r="AB12" s="185"/>
      <c r="AC12" s="167">
        <v>1</v>
      </c>
      <c r="AD12" s="167">
        <v>8</v>
      </c>
      <c r="AE12" s="167">
        <v>30</v>
      </c>
      <c r="AF12" s="172" t="str">
        <f>IF($AE12="","",VLOOKUP($AE12,'６年女子記録'!$A:$D,2))</f>
        <v>桶谷　柚菜</v>
      </c>
      <c r="AG12" s="172" t="str">
        <f>IF($AE12="","",VLOOKUP($AE12,'６年女子記録'!$A:$D,3))</f>
        <v>ｵｹﾀﾆ ﾕﾅ</v>
      </c>
      <c r="AH12" s="172" t="str">
        <f>IF($AE12="","",VLOOKUP($AE12,'６年女子記録'!$A:$D,4))</f>
        <v>かほくジュニアAC</v>
      </c>
      <c r="AI12" s="173">
        <v>15.69</v>
      </c>
      <c r="AJ12" s="167"/>
      <c r="AK12" s="187">
        <f t="shared" si="8"/>
        <v>0</v>
      </c>
      <c r="AL12" s="189"/>
      <c r="AM12" s="167">
        <f t="shared" si="2"/>
        <v>1</v>
      </c>
      <c r="AN12" s="189"/>
      <c r="AO12" s="167">
        <f t="shared" si="0"/>
        <v>23</v>
      </c>
    </row>
    <row r="13" spans="1:42" s="160" customFormat="1" ht="16.5" customHeight="1">
      <c r="A13" s="166">
        <v>2</v>
      </c>
      <c r="B13" s="166">
        <v>1</v>
      </c>
      <c r="C13" s="166">
        <v>21</v>
      </c>
      <c r="D13" s="169" t="str">
        <f>IF($C13="","",VLOOKUP($C13,'４年女子記録'!$A:$D,2))</f>
        <v>喜多 莉依咲</v>
      </c>
      <c r="E13" s="169" t="str">
        <f>IF($C13="","",VLOOKUP($C13,'４年女子記録'!$A:$D,3))</f>
        <v xml:space="preserve">ｷﾀ ﾘｲｻ </v>
      </c>
      <c r="F13" s="169" t="str">
        <f>IF($C13="","",VLOOKUP($C13,'４年女子記録'!$A:$D,4))</f>
        <v>能美ひさつね</v>
      </c>
      <c r="G13" s="170"/>
      <c r="H13" s="171"/>
      <c r="I13" s="183">
        <v>0</v>
      </c>
      <c r="J13" s="171"/>
      <c r="K13" s="184" t="str">
        <f>IF(G13="","",RANK(G13,G$13:G$20,1))</f>
        <v/>
      </c>
      <c r="L13" s="171"/>
      <c r="M13" s="184" t="str">
        <f t="shared" si="5"/>
        <v/>
      </c>
      <c r="N13" s="182"/>
      <c r="O13" s="171">
        <v>2</v>
      </c>
      <c r="P13" s="166">
        <v>1</v>
      </c>
      <c r="Q13" s="166"/>
      <c r="R13" s="169" t="str">
        <f>IF($Q13="","",VLOOKUP($Q13,'５年女子記録 '!$A:$D,2))</f>
        <v/>
      </c>
      <c r="S13" s="169" t="str">
        <f>IF($Q13="","",VLOOKUP($Q13,'５年女子記録 '!$A:$D,3))</f>
        <v/>
      </c>
      <c r="T13" s="169" t="str">
        <f>IF($Q13="","",VLOOKUP($Q13,'５年女子記録 '!$A:$D,4))</f>
        <v/>
      </c>
      <c r="U13" s="170"/>
      <c r="V13" s="171"/>
      <c r="W13" s="183">
        <v>-1.9</v>
      </c>
      <c r="X13" s="188"/>
      <c r="Y13" s="184" t="str">
        <f>IF(U13="","",RANK(U13,U$13:U$20,1))</f>
        <v/>
      </c>
      <c r="Z13" s="171"/>
      <c r="AA13" s="184" t="str">
        <f t="shared" si="7"/>
        <v/>
      </c>
      <c r="AB13" s="182"/>
      <c r="AC13" s="166">
        <v>2</v>
      </c>
      <c r="AD13" s="166">
        <v>1</v>
      </c>
      <c r="AE13" s="166"/>
      <c r="AF13" s="169" t="str">
        <f>IF($AE13="","",VLOOKUP($AE13,'６年女子記録'!$A:$D,2))</f>
        <v/>
      </c>
      <c r="AG13" s="169" t="str">
        <f>IF($AE13="","",VLOOKUP($AE13,'６年女子記録'!$A:$D,3))</f>
        <v/>
      </c>
      <c r="AH13" s="169" t="str">
        <f>IF($AE13="","",VLOOKUP($AE13,'６年女子記録'!$A:$D,4))</f>
        <v/>
      </c>
      <c r="AI13" s="170"/>
      <c r="AJ13" s="171"/>
      <c r="AK13" s="183">
        <v>0.5</v>
      </c>
      <c r="AL13" s="188"/>
      <c r="AM13" s="184" t="str">
        <f>IF(AI13="","",RANK(AI13,AI$13:AI$20,1))</f>
        <v/>
      </c>
      <c r="AN13" s="188"/>
      <c r="AO13" s="184" t="str">
        <f t="shared" si="0"/>
        <v/>
      </c>
      <c r="AP13" s="193"/>
    </row>
    <row r="14" spans="1:42" s="160" customFormat="1" ht="16.5" customHeight="1">
      <c r="A14" s="166">
        <v>2</v>
      </c>
      <c r="B14" s="166">
        <v>2</v>
      </c>
      <c r="C14" s="166">
        <v>15</v>
      </c>
      <c r="D14" s="169" t="str">
        <f>IF($C14="","",VLOOKUP($C14,'４年女子記録'!$A:$D,2))</f>
        <v>廣田　華帆</v>
      </c>
      <c r="E14" s="169" t="str">
        <f>IF($C14="","",VLOOKUP($C14,'４年女子記録'!$A:$D,3))</f>
        <v>ﾋﾛﾀ ｶﾎ</v>
      </c>
      <c r="F14" s="169" t="str">
        <f>IF($C14="","",VLOOKUP($C14,'４年女子記録'!$A:$D,4))</f>
        <v>物見山ジュニア</v>
      </c>
      <c r="G14" s="170">
        <v>16.18</v>
      </c>
      <c r="H14" s="171"/>
      <c r="I14" s="186">
        <f>IF(I13="","",I13)</f>
        <v>0</v>
      </c>
      <c r="J14" s="171"/>
      <c r="K14" s="184">
        <f t="shared" ref="K14:K20" si="9">IF(G14="","",RANK(G14,G$13:G$20,1))</f>
        <v>3</v>
      </c>
      <c r="L14" s="171"/>
      <c r="M14" s="184">
        <f t="shared" si="5"/>
        <v>7</v>
      </c>
      <c r="N14" s="182"/>
      <c r="O14" s="171">
        <v>2</v>
      </c>
      <c r="P14" s="166">
        <v>2</v>
      </c>
      <c r="Q14" s="166">
        <v>3</v>
      </c>
      <c r="R14" s="169" t="str">
        <f>IF($Q14="","",VLOOKUP($Q14,'５年女子記録 '!$A:$D,2))</f>
        <v>山田　夏輝</v>
      </c>
      <c r="S14" s="169" t="str">
        <f>IF($Q14="","",VLOOKUP($Q14,'５年女子記録 '!$A:$D,3))</f>
        <v>ﾔﾏﾀﾞ ﾅﾂｷ</v>
      </c>
      <c r="T14" s="169" t="str">
        <f>IF($Q14="","",VLOOKUP($Q14,'５年女子記録 '!$A:$D,4))</f>
        <v>寺井ジュニア</v>
      </c>
      <c r="U14" s="170">
        <v>17.920000000000002</v>
      </c>
      <c r="V14" s="171"/>
      <c r="W14" s="186">
        <f>IF(W13="","",W13)</f>
        <v>-1.9</v>
      </c>
      <c r="X14" s="188"/>
      <c r="Y14" s="184">
        <f t="shared" ref="Y14:Y20" si="10">IF(U14="","",RANK(U14,U$13:U$20,1))</f>
        <v>4</v>
      </c>
      <c r="Z14" s="171"/>
      <c r="AA14" s="184">
        <f t="shared" si="7"/>
        <v>19</v>
      </c>
      <c r="AB14" s="182"/>
      <c r="AC14" s="166">
        <v>2</v>
      </c>
      <c r="AD14" s="166">
        <v>2</v>
      </c>
      <c r="AE14" s="166">
        <v>22</v>
      </c>
      <c r="AF14" s="169" t="str">
        <f>IF($AE14="","",VLOOKUP($AE14,'６年女子記録'!$A:$D,2))</f>
        <v>居村　美怜</v>
      </c>
      <c r="AG14" s="169" t="str">
        <f>IF($AE14="","",VLOOKUP($AE14,'６年女子記録'!$A:$D,3))</f>
        <v>ｲﾑﾗ ﾐｻﾄ</v>
      </c>
      <c r="AH14" s="169" t="str">
        <f>IF($AE14="","",VLOOKUP($AE14,'６年女子記録'!$A:$D,4))</f>
        <v>物見山ジュニア</v>
      </c>
      <c r="AI14" s="170">
        <v>15.8</v>
      </c>
      <c r="AJ14" s="171"/>
      <c r="AK14" s="186">
        <f>IF(AK13="","",AK13)</f>
        <v>0.5</v>
      </c>
      <c r="AL14" s="188"/>
      <c r="AM14" s="184">
        <f t="shared" ref="AM14:AM20" si="11">IF(AI14="","",RANK(AI14,AI$13:AI$20,1))</f>
        <v>5</v>
      </c>
      <c r="AN14" s="188"/>
      <c r="AO14" s="184">
        <f t="shared" si="0"/>
        <v>25</v>
      </c>
    </row>
    <row r="15" spans="1:42" s="160" customFormat="1" ht="16.5" customHeight="1">
      <c r="A15" s="166">
        <v>2</v>
      </c>
      <c r="B15" s="166">
        <v>3</v>
      </c>
      <c r="C15" s="166">
        <v>23</v>
      </c>
      <c r="D15" s="169" t="str">
        <f>IF($C15="","",VLOOKUP($C15,'４年女子記録'!$A:$D,2))</f>
        <v>平野　音色</v>
      </c>
      <c r="E15" s="169" t="str">
        <f>IF($C15="","",VLOOKUP($C15,'４年女子記録'!$A:$D,3))</f>
        <v>ﾋﾗﾉ ｵﾄ</v>
      </c>
      <c r="F15" s="169" t="str">
        <f>IF($C15="","",VLOOKUP($C15,'４年女子記録'!$A:$D,4))</f>
        <v>志賀ジュニア陸上教室</v>
      </c>
      <c r="G15" s="170">
        <v>15.52</v>
      </c>
      <c r="H15" s="171"/>
      <c r="I15" s="186">
        <f t="shared" ref="I15:I20" si="12">IF(I14="","",I14)</f>
        <v>0</v>
      </c>
      <c r="J15" s="171"/>
      <c r="K15" s="184">
        <f t="shared" si="9"/>
        <v>2</v>
      </c>
      <c r="L15" s="171"/>
      <c r="M15" s="184">
        <f t="shared" si="5"/>
        <v>4</v>
      </c>
      <c r="N15" s="182"/>
      <c r="O15" s="171">
        <v>2</v>
      </c>
      <c r="P15" s="166">
        <v>3</v>
      </c>
      <c r="Q15" s="166">
        <v>5</v>
      </c>
      <c r="R15" s="169" t="str">
        <f>IF($Q15="","",VLOOKUP($Q15,'５年女子記録 '!$A:$D,2))</f>
        <v>平上　美音</v>
      </c>
      <c r="S15" s="169" t="str">
        <f>IF($Q15="","",VLOOKUP($Q15,'５年女子記録 '!$A:$D,3))</f>
        <v>ﾋﾗｶﾞﾐ ﾐﾈ</v>
      </c>
      <c r="T15" s="169" t="str">
        <f>IF($Q15="","",VLOOKUP($Q15,'５年女子記録 '!$A:$D,4))</f>
        <v>輪島ジュニア</v>
      </c>
      <c r="U15" s="170">
        <v>16.61</v>
      </c>
      <c r="V15" s="171"/>
      <c r="W15" s="186">
        <f t="shared" ref="W15:W20" si="13">IF(W14="","",W14)</f>
        <v>-1.9</v>
      </c>
      <c r="X15" s="188"/>
      <c r="Y15" s="184">
        <f t="shared" si="10"/>
        <v>1</v>
      </c>
      <c r="Z15" s="171"/>
      <c r="AA15" s="184">
        <f t="shared" si="7"/>
        <v>9</v>
      </c>
      <c r="AB15" s="182"/>
      <c r="AC15" s="166">
        <v>2</v>
      </c>
      <c r="AD15" s="166">
        <v>3</v>
      </c>
      <c r="AE15" s="166">
        <v>26</v>
      </c>
      <c r="AF15" s="169" t="str">
        <f>IF($AE15="","",VLOOKUP($AE15,'６年女子記録'!$A:$D,2))</f>
        <v>中根　叶愛</v>
      </c>
      <c r="AG15" s="169" t="str">
        <f>IF($AE15="","",VLOOKUP($AE15,'６年女子記録'!$A:$D,3))</f>
        <v>ﾅｶﾈ ﾄﾜ</v>
      </c>
      <c r="AH15" s="169" t="str">
        <f>IF($AE15="","",VLOOKUP($AE15,'６年女子記録'!$A:$D,4))</f>
        <v>金沢市陸上教室</v>
      </c>
      <c r="AI15" s="170">
        <v>15.81</v>
      </c>
      <c r="AJ15" s="171"/>
      <c r="AK15" s="186">
        <f t="shared" ref="AK15:AK20" si="14">IF(AK14="","",AK14)</f>
        <v>0.5</v>
      </c>
      <c r="AL15" s="188"/>
      <c r="AM15" s="184">
        <f t="shared" si="11"/>
        <v>6</v>
      </c>
      <c r="AN15" s="188"/>
      <c r="AO15" s="184">
        <f t="shared" si="0"/>
        <v>26</v>
      </c>
    </row>
    <row r="16" spans="1:42" s="160" customFormat="1" ht="16.5" customHeight="1">
      <c r="A16" s="166">
        <v>2</v>
      </c>
      <c r="B16" s="166">
        <v>4</v>
      </c>
      <c r="C16" s="166">
        <v>11</v>
      </c>
      <c r="D16" s="169" t="str">
        <f>IF($C16="","",VLOOKUP($C16,'４年女子記録'!$A:$D,2))</f>
        <v>山口　優来</v>
      </c>
      <c r="E16" s="169" t="str">
        <f>IF($C16="","",VLOOKUP($C16,'４年女子記録'!$A:$D,3))</f>
        <v>ﾔﾏｸﾞﾁ ﾕﾗ</v>
      </c>
      <c r="F16" s="169" t="str">
        <f>IF($C16="","",VLOOKUP($C16,'４年女子記録'!$A:$D,4))</f>
        <v>津幡ジュニア</v>
      </c>
      <c r="G16" s="170">
        <v>16.7</v>
      </c>
      <c r="H16" s="171"/>
      <c r="I16" s="186">
        <f t="shared" si="12"/>
        <v>0</v>
      </c>
      <c r="J16" s="171"/>
      <c r="K16" s="184">
        <f t="shared" si="9"/>
        <v>6</v>
      </c>
      <c r="L16" s="171"/>
      <c r="M16" s="184">
        <f t="shared" si="5"/>
        <v>15</v>
      </c>
      <c r="N16" s="182"/>
      <c r="O16" s="171">
        <v>2</v>
      </c>
      <c r="P16" s="166">
        <v>4</v>
      </c>
      <c r="Q16" s="166">
        <v>21</v>
      </c>
      <c r="R16" s="169" t="str">
        <f>IF($Q16="","",VLOOKUP($Q16,'５年女子記録 '!$A:$D,2))</f>
        <v>村本　ここみ</v>
      </c>
      <c r="S16" s="169" t="str">
        <f>IF($Q16="","",VLOOKUP($Q16,'５年女子記録 '!$A:$D,3))</f>
        <v>ﾑﾗﾓﾄ ｺｺﾐ</v>
      </c>
      <c r="T16" s="169" t="str">
        <f>IF($Q16="","",VLOOKUP($Q16,'５年女子記録 '!$A:$D,4))</f>
        <v>能美ひさつね</v>
      </c>
      <c r="U16" s="170">
        <v>18.28</v>
      </c>
      <c r="V16" s="171"/>
      <c r="W16" s="186">
        <f t="shared" si="13"/>
        <v>-1.9</v>
      </c>
      <c r="X16" s="188"/>
      <c r="Y16" s="184">
        <f t="shared" si="10"/>
        <v>5</v>
      </c>
      <c r="Z16" s="171"/>
      <c r="AA16" s="184">
        <f t="shared" si="7"/>
        <v>21</v>
      </c>
      <c r="AB16" s="182"/>
      <c r="AC16" s="166">
        <v>2</v>
      </c>
      <c r="AD16" s="166">
        <v>4</v>
      </c>
      <c r="AE16" s="166">
        <v>18</v>
      </c>
      <c r="AF16" s="169" t="str">
        <f>IF($AE16="","",VLOOKUP($AE16,'６年女子記録'!$A:$D,2))</f>
        <v>山本　加里菜</v>
      </c>
      <c r="AG16" s="169" t="str">
        <f>IF($AE16="","",VLOOKUP($AE16,'６年女子記録'!$A:$D,3))</f>
        <v>ﾔﾏﾓﾄ ｶﾘﾅ</v>
      </c>
      <c r="AH16" s="169" t="str">
        <f>IF($AE16="","",VLOOKUP($AE16,'６年女子記録'!$A:$D,4))</f>
        <v>河北AC</v>
      </c>
      <c r="AI16" s="170">
        <v>15.79</v>
      </c>
      <c r="AJ16" s="171"/>
      <c r="AK16" s="186">
        <f t="shared" si="14"/>
        <v>0.5</v>
      </c>
      <c r="AL16" s="188"/>
      <c r="AM16" s="184">
        <f t="shared" si="11"/>
        <v>4</v>
      </c>
      <c r="AN16" s="188"/>
      <c r="AO16" s="184">
        <f t="shared" si="0"/>
        <v>24</v>
      </c>
    </row>
    <row r="17" spans="1:42" s="160" customFormat="1" ht="16.5" customHeight="1">
      <c r="A17" s="166">
        <v>2</v>
      </c>
      <c r="B17" s="166">
        <v>5</v>
      </c>
      <c r="C17" s="166">
        <v>1</v>
      </c>
      <c r="D17" s="169" t="str">
        <f>IF($C17="","",VLOOKUP($C17,'４年女子記録'!$A:$D,2))</f>
        <v>高井　瑠那</v>
      </c>
      <c r="E17" s="169" t="str">
        <f>IF($C17="","",VLOOKUP($C17,'４年女子記録'!$A:$D,3))</f>
        <v>ﾀｶｲ ﾙﾅ</v>
      </c>
      <c r="F17" s="169" t="str">
        <f>IF($C17="","",VLOOKUP($C17,'４年女子記録'!$A:$D,4))</f>
        <v>モアSPC加賀</v>
      </c>
      <c r="G17" s="170">
        <v>15.41</v>
      </c>
      <c r="H17" s="171"/>
      <c r="I17" s="186">
        <f t="shared" si="12"/>
        <v>0</v>
      </c>
      <c r="J17" s="171"/>
      <c r="K17" s="184">
        <f t="shared" si="9"/>
        <v>1</v>
      </c>
      <c r="L17" s="171"/>
      <c r="M17" s="184">
        <f t="shared" si="5"/>
        <v>3</v>
      </c>
      <c r="N17" s="182"/>
      <c r="O17" s="171">
        <v>2</v>
      </c>
      <c r="P17" s="166">
        <v>5</v>
      </c>
      <c r="Q17" s="166">
        <v>10</v>
      </c>
      <c r="R17" s="169" t="str">
        <f>IF($Q17="","",VLOOKUP($Q17,'５年女子記録 '!$A:$D,2))</f>
        <v>村山　しほ</v>
      </c>
      <c r="S17" s="169" t="str">
        <f>IF($Q17="","",VLOOKUP($Q17,'５年女子記録 '!$A:$D,3))</f>
        <v>ﾑﾗﾔﾏ ｼﾎ</v>
      </c>
      <c r="T17" s="169" t="str">
        <f>IF($Q17="","",VLOOKUP($Q17,'５年女子記録 '!$A:$D,4))</f>
        <v>物見山ジュニア</v>
      </c>
      <c r="U17" s="170">
        <v>16.64</v>
      </c>
      <c r="V17" s="171"/>
      <c r="W17" s="186">
        <f t="shared" si="13"/>
        <v>-1.9</v>
      </c>
      <c r="X17" s="188"/>
      <c r="Y17" s="184">
        <f t="shared" si="10"/>
        <v>2</v>
      </c>
      <c r="Z17" s="171"/>
      <c r="AA17" s="184">
        <f t="shared" si="7"/>
        <v>10</v>
      </c>
      <c r="AB17" s="182"/>
      <c r="AC17" s="166">
        <v>2</v>
      </c>
      <c r="AD17" s="166">
        <v>5</v>
      </c>
      <c r="AE17" s="166">
        <v>15</v>
      </c>
      <c r="AF17" s="169" t="str">
        <f>IF($AE17="","",VLOOKUP($AE17,'６年女子記録'!$A:$D,2))</f>
        <v>木下　千紗都</v>
      </c>
      <c r="AG17" s="169" t="str">
        <f>IF($AE17="","",VLOOKUP($AE17,'６年女子記録'!$A:$D,3))</f>
        <v>ｷﾉｼﾀ ﾁｻﾄ</v>
      </c>
      <c r="AH17" s="169" t="str">
        <f>IF($AE17="","",VLOOKUP($AE17,'６年女子記録'!$A:$D,4))</f>
        <v>河北AC</v>
      </c>
      <c r="AI17" s="170">
        <v>15.57</v>
      </c>
      <c r="AJ17" s="171"/>
      <c r="AK17" s="186">
        <f t="shared" si="14"/>
        <v>0.5</v>
      </c>
      <c r="AL17" s="188"/>
      <c r="AM17" s="184">
        <f t="shared" si="11"/>
        <v>2</v>
      </c>
      <c r="AN17" s="188"/>
      <c r="AO17" s="184">
        <f t="shared" si="0"/>
        <v>21</v>
      </c>
    </row>
    <row r="18" spans="1:42" s="160" customFormat="1" ht="16.5" customHeight="1">
      <c r="A18" s="166">
        <v>2</v>
      </c>
      <c r="B18" s="166">
        <v>6</v>
      </c>
      <c r="C18" s="166">
        <v>20</v>
      </c>
      <c r="D18" s="169" t="str">
        <f>IF($C18="","",VLOOKUP($C18,'４年女子記録'!$A:$D,2))</f>
        <v>宮田　真心</v>
      </c>
      <c r="E18" s="169" t="str">
        <f>IF($C18="","",VLOOKUP($C18,'４年女子記録'!$A:$D,3))</f>
        <v>ﾐﾔﾀﾞ ﾏｺ</v>
      </c>
      <c r="F18" s="169" t="str">
        <f>IF($C18="","",VLOOKUP($C18,'４年女子記録'!$A:$D,4))</f>
        <v>能美ひさつね</v>
      </c>
      <c r="G18" s="170">
        <v>16.57</v>
      </c>
      <c r="H18" s="171"/>
      <c r="I18" s="186">
        <f t="shared" si="12"/>
        <v>0</v>
      </c>
      <c r="J18" s="171"/>
      <c r="K18" s="184">
        <f t="shared" si="9"/>
        <v>4</v>
      </c>
      <c r="L18" s="171"/>
      <c r="M18" s="184">
        <f t="shared" si="5"/>
        <v>13</v>
      </c>
      <c r="N18" s="182"/>
      <c r="O18" s="171">
        <v>2</v>
      </c>
      <c r="P18" s="166">
        <v>6</v>
      </c>
      <c r="Q18" s="166">
        <v>20</v>
      </c>
      <c r="R18" s="169" t="str">
        <f>IF($Q18="","",VLOOKUP($Q18,'５年女子記録 '!$A:$D,2))</f>
        <v>中野　夏那</v>
      </c>
      <c r="S18" s="169" t="str">
        <f>IF($Q18="","",VLOOKUP($Q18,'５年女子記録 '!$A:$D,3))</f>
        <v>ﾅｶﾉ ｶﾅ</v>
      </c>
      <c r="T18" s="169" t="str">
        <f>IF($Q18="","",VLOOKUP($Q18,'５年女子記録 '!$A:$D,4))</f>
        <v>能美ひさつね</v>
      </c>
      <c r="U18" s="170"/>
      <c r="V18" s="171"/>
      <c r="W18" s="186">
        <f t="shared" si="13"/>
        <v>-1.9</v>
      </c>
      <c r="X18" s="188"/>
      <c r="Y18" s="184" t="str">
        <f t="shared" si="10"/>
        <v/>
      </c>
      <c r="Z18" s="171"/>
      <c r="AA18" s="184" t="str">
        <f t="shared" si="7"/>
        <v/>
      </c>
      <c r="AB18" s="182"/>
      <c r="AC18" s="166">
        <v>2</v>
      </c>
      <c r="AD18" s="166">
        <v>6</v>
      </c>
      <c r="AE18" s="166">
        <v>19</v>
      </c>
      <c r="AF18" s="169" t="str">
        <f>IF($AE18="","",VLOOKUP($AE18,'６年女子記録'!$A:$D,2))</f>
        <v>大桑　未久</v>
      </c>
      <c r="AG18" s="169" t="str">
        <f>IF($AE18="","",VLOOKUP($AE18,'６年女子記録'!$A:$D,3))</f>
        <v>ｵｵｸﾜ ﾐｸ</v>
      </c>
      <c r="AH18" s="169" t="str">
        <f>IF($AE18="","",VLOOKUP($AE18,'６年女子記録'!$A:$D,4))</f>
        <v>津幡ジュニア</v>
      </c>
      <c r="AI18" s="170">
        <v>16.489999999999998</v>
      </c>
      <c r="AJ18" s="171"/>
      <c r="AK18" s="186">
        <f t="shared" si="14"/>
        <v>0.5</v>
      </c>
      <c r="AL18" s="188"/>
      <c r="AM18" s="184">
        <f t="shared" si="11"/>
        <v>7</v>
      </c>
      <c r="AN18" s="188"/>
      <c r="AO18" s="184">
        <f t="shared" si="0"/>
        <v>30</v>
      </c>
    </row>
    <row r="19" spans="1:42" s="160" customFormat="1" ht="16.5" customHeight="1">
      <c r="A19" s="166">
        <v>2</v>
      </c>
      <c r="B19" s="166">
        <v>7</v>
      </c>
      <c r="C19" s="166">
        <v>12</v>
      </c>
      <c r="D19" s="169" t="str">
        <f>IF($C19="","",VLOOKUP($C19,'４年女子記録'!$A:$D,2))</f>
        <v>新　心花</v>
      </c>
      <c r="E19" s="169" t="str">
        <f>IF($C19="","",VLOOKUP($C19,'４年女子記録'!$A:$D,3))</f>
        <v>ｼﾝ ｺｺﾅ</v>
      </c>
      <c r="F19" s="169" t="str">
        <f>IF($C19="","",VLOOKUP($C19,'４年女子記録'!$A:$D,4))</f>
        <v>物見山ジュニア</v>
      </c>
      <c r="G19" s="170">
        <v>16.62</v>
      </c>
      <c r="H19" s="171"/>
      <c r="I19" s="186">
        <f t="shared" si="12"/>
        <v>0</v>
      </c>
      <c r="J19" s="171"/>
      <c r="K19" s="184">
        <f t="shared" si="9"/>
        <v>5</v>
      </c>
      <c r="L19" s="171"/>
      <c r="M19" s="184">
        <f t="shared" si="5"/>
        <v>14</v>
      </c>
      <c r="N19" s="182"/>
      <c r="O19" s="171">
        <v>2</v>
      </c>
      <c r="P19" s="166">
        <v>7</v>
      </c>
      <c r="Q19" s="166">
        <v>2</v>
      </c>
      <c r="R19" s="169" t="str">
        <f>IF($Q19="","",VLOOKUP($Q19,'５年女子記録 '!$A:$D,2))</f>
        <v>東　悠愛</v>
      </c>
      <c r="S19" s="169" t="str">
        <f>IF($Q19="","",VLOOKUP($Q19,'５年女子記録 '!$A:$D,3))</f>
        <v>ﾋｶﾞｼ ﾕｱ</v>
      </c>
      <c r="T19" s="169" t="str">
        <f>IF($Q19="","",VLOOKUP($Q19,'５年女子記録 '!$A:$D,4))</f>
        <v>寺井ジュニア</v>
      </c>
      <c r="U19" s="170">
        <v>17.41</v>
      </c>
      <c r="V19" s="171"/>
      <c r="W19" s="186">
        <f t="shared" si="13"/>
        <v>-1.9</v>
      </c>
      <c r="X19" s="188"/>
      <c r="Y19" s="184">
        <f t="shared" si="10"/>
        <v>3</v>
      </c>
      <c r="Z19" s="171"/>
      <c r="AA19" s="184">
        <f t="shared" si="7"/>
        <v>15</v>
      </c>
      <c r="AB19" s="182"/>
      <c r="AC19" s="166">
        <v>2</v>
      </c>
      <c r="AD19" s="166">
        <v>7</v>
      </c>
      <c r="AE19" s="166">
        <v>3</v>
      </c>
      <c r="AF19" s="169" t="str">
        <f>IF($AE19="","",VLOOKUP($AE19,'６年女子記録'!$A:$D,2))</f>
        <v>河上　茉白</v>
      </c>
      <c r="AG19" s="169" t="str">
        <f>IF($AE19="","",VLOOKUP($AE19,'６年女子記録'!$A:$D,3))</f>
        <v>ｶﾜｶﾐ ﾏｼﾛ</v>
      </c>
      <c r="AH19" s="169" t="str">
        <f>IF($AE19="","",VLOOKUP($AE19,'６年女子記録'!$A:$D,4))</f>
        <v>モアSPC加賀</v>
      </c>
      <c r="AI19" s="170">
        <v>15.26</v>
      </c>
      <c r="AJ19" s="171"/>
      <c r="AK19" s="186">
        <f t="shared" si="14"/>
        <v>0.5</v>
      </c>
      <c r="AL19" s="188"/>
      <c r="AM19" s="184">
        <f t="shared" si="11"/>
        <v>1</v>
      </c>
      <c r="AN19" s="188"/>
      <c r="AO19" s="184">
        <f t="shared" si="0"/>
        <v>13</v>
      </c>
    </row>
    <row r="20" spans="1:42" s="160" customFormat="1" ht="16.5" customHeight="1">
      <c r="A20" s="167">
        <v>2</v>
      </c>
      <c r="B20" s="167">
        <v>8</v>
      </c>
      <c r="C20" s="167">
        <v>5</v>
      </c>
      <c r="D20" s="172" t="str">
        <f>IF($C20="","",VLOOKUP($C20,'４年女子記録'!$A:$D,2))</f>
        <v>加川　澪</v>
      </c>
      <c r="E20" s="172" t="str">
        <f>IF($C20="","",VLOOKUP($C20,'４年女子記録'!$A:$D,3))</f>
        <v>ｶｶﾞﾜ ﾚｲ</v>
      </c>
      <c r="F20" s="172" t="str">
        <f>IF($C20="","",VLOOKUP($C20,'４年女子記録'!$A:$D,4))</f>
        <v>輪島ジュニア</v>
      </c>
      <c r="G20" s="173">
        <v>16.739999999999998</v>
      </c>
      <c r="H20" s="167"/>
      <c r="I20" s="187">
        <f t="shared" si="12"/>
        <v>0</v>
      </c>
      <c r="J20" s="167"/>
      <c r="K20" s="167">
        <f t="shared" si="9"/>
        <v>7</v>
      </c>
      <c r="L20" s="167"/>
      <c r="M20" s="167">
        <f t="shared" si="5"/>
        <v>16</v>
      </c>
      <c r="N20" s="182"/>
      <c r="O20" s="167">
        <v>2</v>
      </c>
      <c r="P20" s="167">
        <v>8</v>
      </c>
      <c r="Q20" s="167"/>
      <c r="R20" s="172" t="str">
        <f>IF($Q20="","",VLOOKUP($Q20,'５年女子記録 '!$A:$D,2))</f>
        <v/>
      </c>
      <c r="S20" s="172" t="str">
        <f>IF($Q20="","",VLOOKUP($Q20,'５年女子記録 '!$A:$D,3))</f>
        <v/>
      </c>
      <c r="T20" s="172" t="str">
        <f>IF($Q20="","",VLOOKUP($Q20,'５年女子記録 '!$A:$D,4))</f>
        <v/>
      </c>
      <c r="U20" s="173"/>
      <c r="V20" s="167"/>
      <c r="W20" s="187">
        <f t="shared" si="13"/>
        <v>-1.9</v>
      </c>
      <c r="X20" s="189"/>
      <c r="Y20" s="167" t="str">
        <f t="shared" si="10"/>
        <v/>
      </c>
      <c r="Z20" s="167"/>
      <c r="AA20" s="167" t="str">
        <f t="shared" si="7"/>
        <v/>
      </c>
      <c r="AB20" s="182"/>
      <c r="AC20" s="167">
        <v>2</v>
      </c>
      <c r="AD20" s="167">
        <v>8</v>
      </c>
      <c r="AE20" s="167">
        <v>25</v>
      </c>
      <c r="AF20" s="172" t="str">
        <f>IF($AE20="","",VLOOKUP($AE20,'６年女子記録'!$A:$D,2))</f>
        <v>東　一花</v>
      </c>
      <c r="AG20" s="172" t="str">
        <f>IF($AE20="","",VLOOKUP($AE20,'６年女子記録'!$A:$D,3))</f>
        <v>ﾋｶﾞｼ ｲﾁｶ</v>
      </c>
      <c r="AH20" s="172" t="str">
        <f>IF($AE20="","",VLOOKUP($AE20,'６年女子記録'!$A:$D,4))</f>
        <v>物見山ジュニア</v>
      </c>
      <c r="AI20" s="173">
        <v>15.58</v>
      </c>
      <c r="AJ20" s="167"/>
      <c r="AK20" s="187">
        <f t="shared" si="14"/>
        <v>0.5</v>
      </c>
      <c r="AL20" s="189"/>
      <c r="AM20" s="167">
        <f t="shared" si="11"/>
        <v>3</v>
      </c>
      <c r="AN20" s="189"/>
      <c r="AO20" s="167">
        <f t="shared" si="0"/>
        <v>22</v>
      </c>
    </row>
    <row r="21" spans="1:42" s="160" customFormat="1" ht="16.5" customHeight="1">
      <c r="A21" s="166">
        <v>3</v>
      </c>
      <c r="B21" s="166">
        <v>1</v>
      </c>
      <c r="C21" s="166">
        <v>24</v>
      </c>
      <c r="D21" s="169" t="str">
        <f>IF($C21="","",VLOOKUP($C21,'４年女子記録'!$A:$D,2))</f>
        <v>吉野　蘭</v>
      </c>
      <c r="E21" s="169" t="str">
        <f>IF($C21="","",VLOOKUP($C21,'４年女子記録'!$A:$D,3))</f>
        <v>ﾖｼﾉ ﾗﾝ</v>
      </c>
      <c r="F21" s="169" t="str">
        <f>IF($C21="","",VLOOKUP($C21,'４年女子記録'!$A:$D,4))</f>
        <v>志賀ジュニア陸上教室</v>
      </c>
      <c r="G21" s="170">
        <v>16.38</v>
      </c>
      <c r="H21" s="171"/>
      <c r="I21" s="183">
        <v>0.1</v>
      </c>
      <c r="J21" s="171"/>
      <c r="K21" s="184">
        <f>IF(G21="","",(RANK(G21,G$21:G$28,1)))</f>
        <v>8</v>
      </c>
      <c r="L21" s="171"/>
      <c r="M21" s="184">
        <f t="shared" si="5"/>
        <v>12</v>
      </c>
      <c r="N21" s="182"/>
      <c r="O21" s="171">
        <v>3</v>
      </c>
      <c r="P21" s="166">
        <v>1</v>
      </c>
      <c r="Q21" s="166"/>
      <c r="R21" s="169" t="str">
        <f>IF($Q21="","",VLOOKUP($Q21,'５年女子記録 '!$A:$D,2))</f>
        <v/>
      </c>
      <c r="S21" s="169" t="str">
        <f>IF($Q21="","",VLOOKUP($Q21,'５年女子記録 '!$A:$D,3))</f>
        <v/>
      </c>
      <c r="T21" s="169" t="str">
        <f>IF($Q21="","",VLOOKUP($Q21,'５年女子記録 '!$A:$D,4))</f>
        <v/>
      </c>
      <c r="U21" s="170"/>
      <c r="V21" s="171"/>
      <c r="W21" s="183">
        <v>-1.1000000000000001</v>
      </c>
      <c r="X21" s="188"/>
      <c r="Y21" s="184" t="str">
        <f>IF(U21="","",(RANK(U21,U$21:U$28,1)))</f>
        <v/>
      </c>
      <c r="Z21" s="171"/>
      <c r="AA21" s="184" t="str">
        <f t="shared" si="7"/>
        <v/>
      </c>
      <c r="AB21" s="182"/>
      <c r="AC21" s="171">
        <v>3</v>
      </c>
      <c r="AD21" s="166">
        <v>1</v>
      </c>
      <c r="AE21" s="166"/>
      <c r="AF21" s="169" t="str">
        <f>IF($AE21="","",VLOOKUP($AE21,'６年女子記録'!$A:$D,2))</f>
        <v/>
      </c>
      <c r="AG21" s="169" t="str">
        <f>IF($AE21="","",VLOOKUP($AE21,'６年女子記録'!$A:$D,3))</f>
        <v/>
      </c>
      <c r="AH21" s="169" t="str">
        <f>IF($AE21="","",VLOOKUP($AE21,'６年女子記録'!$A:$D,4))</f>
        <v/>
      </c>
      <c r="AI21" s="170"/>
      <c r="AJ21" s="171"/>
      <c r="AK21" s="183">
        <v>0.7</v>
      </c>
      <c r="AL21" s="188"/>
      <c r="AM21" s="184" t="str">
        <f>IF(AI21="","",(RANK(AI21,AI$21:AI$28,1)))</f>
        <v/>
      </c>
      <c r="AN21" s="188"/>
      <c r="AO21" s="184" t="str">
        <f t="shared" si="0"/>
        <v/>
      </c>
      <c r="AP21" s="193"/>
    </row>
    <row r="22" spans="1:42" s="160" customFormat="1" ht="16.5" customHeight="1">
      <c r="A22" s="166">
        <v>3</v>
      </c>
      <c r="B22" s="166">
        <v>2</v>
      </c>
      <c r="C22" s="166">
        <v>10</v>
      </c>
      <c r="D22" s="169" t="str">
        <f>IF($C22="","",VLOOKUP($C22,'４年女子記録'!$A:$D,2))</f>
        <v>花野　令奈</v>
      </c>
      <c r="E22" s="169" t="str">
        <f>IF($C22="","",VLOOKUP($C22,'４年女子記録'!$A:$D,3))</f>
        <v>ﾊﾅﾉ ﾚｲﾅ</v>
      </c>
      <c r="F22" s="169" t="str">
        <f>IF($C22="","",VLOOKUP($C22,'４年女子記録'!$A:$D,4))</f>
        <v>津幡ジュニア</v>
      </c>
      <c r="G22" s="170">
        <v>16.04</v>
      </c>
      <c r="H22" s="171"/>
      <c r="I22" s="186">
        <f>IF(I21="","",I21)</f>
        <v>0.1</v>
      </c>
      <c r="J22" s="171"/>
      <c r="K22" s="184">
        <f t="shared" ref="K22:K28" si="15">IF(G22="","",(RANK(G22,G$21:G$28,1)))</f>
        <v>4</v>
      </c>
      <c r="L22" s="171"/>
      <c r="M22" s="184">
        <f t="shared" si="5"/>
        <v>6</v>
      </c>
      <c r="N22" s="182"/>
      <c r="O22" s="171">
        <v>3</v>
      </c>
      <c r="P22" s="166">
        <v>2</v>
      </c>
      <c r="Q22" s="166">
        <v>12</v>
      </c>
      <c r="R22" s="169" t="str">
        <f>IF($Q22="","",VLOOKUP($Q22,'５年女子記録 '!$A:$D,2))</f>
        <v>原　莉乃香</v>
      </c>
      <c r="S22" s="169" t="str">
        <f>IF($Q22="","",VLOOKUP($Q22,'５年女子記録 '!$A:$D,3))</f>
        <v>ﾊﾗ ﾘﾉｶ</v>
      </c>
      <c r="T22" s="169" t="str">
        <f>IF($Q22="","",VLOOKUP($Q22,'５年女子記録 '!$A:$D,4))</f>
        <v>物見山ジュニア</v>
      </c>
      <c r="U22" s="170">
        <v>16.350000000000001</v>
      </c>
      <c r="V22" s="171"/>
      <c r="W22" s="186">
        <f>IF(W21="","",W21)</f>
        <v>-1.1000000000000001</v>
      </c>
      <c r="X22" s="188"/>
      <c r="Y22" s="184">
        <f t="shared" ref="Y22:Y28" si="16">IF(U22="","",(RANK(U22,U$21:U$28,1)))</f>
        <v>1</v>
      </c>
      <c r="Z22" s="171"/>
      <c r="AA22" s="184">
        <f t="shared" si="7"/>
        <v>7</v>
      </c>
      <c r="AB22" s="182"/>
      <c r="AC22" s="171">
        <v>3</v>
      </c>
      <c r="AD22" s="166">
        <v>2</v>
      </c>
      <c r="AE22" s="166">
        <v>21</v>
      </c>
      <c r="AF22" s="169" t="str">
        <f>IF($AE22="","",VLOOKUP($AE22,'６年女子記録'!$A:$D,2))</f>
        <v>橋本　すみれ</v>
      </c>
      <c r="AG22" s="169" t="str">
        <f>IF($AE22="","",VLOOKUP($AE22,'６年女子記録'!$A:$D,3))</f>
        <v>ﾊｼﾓﾄ ｽﾐﾚ</v>
      </c>
      <c r="AH22" s="169" t="str">
        <f>IF($AE22="","",VLOOKUP($AE22,'６年女子記録'!$A:$D,4))</f>
        <v>物見山ジュニア</v>
      </c>
      <c r="AI22" s="170">
        <v>16.62</v>
      </c>
      <c r="AJ22" s="171"/>
      <c r="AK22" s="186">
        <f>IF(AK21="","",AK21)</f>
        <v>0.7</v>
      </c>
      <c r="AL22" s="188"/>
      <c r="AM22" s="184">
        <f t="shared" ref="AM22:AM28" si="17">IF(AI22="","",(RANK(AI22,AI$21:AI$28,1)))</f>
        <v>7</v>
      </c>
      <c r="AN22" s="188"/>
      <c r="AO22" s="184">
        <f t="shared" si="0"/>
        <v>31</v>
      </c>
    </row>
    <row r="23" spans="1:42" s="160" customFormat="1" ht="16.5" customHeight="1">
      <c r="A23" s="166">
        <v>3</v>
      </c>
      <c r="B23" s="166">
        <v>3</v>
      </c>
      <c r="C23" s="166">
        <v>16</v>
      </c>
      <c r="D23" s="169" t="str">
        <f>IF($C23="","",VLOOKUP($C23,'４年女子記録'!$A:$D,2))</f>
        <v>松居　由乃</v>
      </c>
      <c r="E23" s="169" t="str">
        <f>IF($C23="","",VLOOKUP($C23,'４年女子記録'!$A:$D,3))</f>
        <v>ﾏﾂｲ ﾕﾉ</v>
      </c>
      <c r="F23" s="169" t="str">
        <f>IF($C23="","",VLOOKUP($C23,'４年女子記録'!$A:$D,4))</f>
        <v>金沢市陸上教室</v>
      </c>
      <c r="G23" s="170">
        <v>15.38</v>
      </c>
      <c r="H23" s="171"/>
      <c r="I23" s="186">
        <f t="shared" ref="I23:I28" si="18">IF(I22="","",I22)</f>
        <v>0.1</v>
      </c>
      <c r="J23" s="171"/>
      <c r="K23" s="184">
        <f t="shared" si="15"/>
        <v>2</v>
      </c>
      <c r="L23" s="171"/>
      <c r="M23" s="184">
        <f t="shared" si="5"/>
        <v>2</v>
      </c>
      <c r="N23" s="182"/>
      <c r="O23" s="171">
        <v>3</v>
      </c>
      <c r="P23" s="166">
        <v>3</v>
      </c>
      <c r="Q23" s="166">
        <v>7</v>
      </c>
      <c r="R23" s="169" t="str">
        <f>IF($Q23="","",VLOOKUP($Q23,'５年女子記録 '!$A:$D,2))</f>
        <v>櫻井　鈴夏</v>
      </c>
      <c r="S23" s="169" t="str">
        <f>IF($Q23="","",VLOOKUP($Q23,'５年女子記録 '!$A:$D,3))</f>
        <v>ｻｸﾗｲ ﾘﾝｶ</v>
      </c>
      <c r="T23" s="169" t="str">
        <f>IF($Q23="","",VLOOKUP($Q23,'５年女子記録 '!$A:$D,4))</f>
        <v>河北AC</v>
      </c>
      <c r="U23" s="170">
        <v>17</v>
      </c>
      <c r="V23" s="171"/>
      <c r="W23" s="186">
        <f t="shared" ref="W23:W28" si="19">IF(W22="","",W22)</f>
        <v>-1.1000000000000001</v>
      </c>
      <c r="X23" s="188"/>
      <c r="Y23" s="184">
        <f t="shared" si="16"/>
        <v>4</v>
      </c>
      <c r="Z23" s="171"/>
      <c r="AA23" s="184">
        <f t="shared" si="7"/>
        <v>13</v>
      </c>
      <c r="AB23" s="182"/>
      <c r="AC23" s="171">
        <v>3</v>
      </c>
      <c r="AD23" s="166">
        <v>3</v>
      </c>
      <c r="AE23" s="166">
        <v>27</v>
      </c>
      <c r="AF23" s="169" t="str">
        <f>IF($AE23="","",VLOOKUP($AE23,'６年女子記録'!$A:$D,2))</f>
        <v>新田　有紗</v>
      </c>
      <c r="AG23" s="169" t="str">
        <f>IF($AE23="","",VLOOKUP($AE23,'６年女子記録'!$A:$D,3))</f>
        <v>ﾆｯﾀ ｱﾘｻ</v>
      </c>
      <c r="AH23" s="169" t="str">
        <f>IF($AE23="","",VLOOKUP($AE23,'６年女子記録'!$A:$D,4))</f>
        <v>金沢市陸上教室</v>
      </c>
      <c r="AI23" s="170">
        <v>15.55</v>
      </c>
      <c r="AJ23" s="171"/>
      <c r="AK23" s="186">
        <f t="shared" ref="AK23:AK28" si="20">IF(AK22="","",AK22)</f>
        <v>0.7</v>
      </c>
      <c r="AL23" s="188"/>
      <c r="AM23" s="184">
        <f t="shared" si="17"/>
        <v>3</v>
      </c>
      <c r="AN23" s="188"/>
      <c r="AO23" s="184">
        <f t="shared" si="0"/>
        <v>18</v>
      </c>
    </row>
    <row r="24" spans="1:42" s="160" customFormat="1" ht="16.5" customHeight="1">
      <c r="A24" s="166">
        <v>3</v>
      </c>
      <c r="B24" s="166">
        <v>4</v>
      </c>
      <c r="C24" s="166">
        <v>13</v>
      </c>
      <c r="D24" s="169" t="str">
        <f>IF($C24="","",VLOOKUP($C24,'４年女子記録'!$A:$D,2))</f>
        <v>居村　美玖</v>
      </c>
      <c r="E24" s="169" t="str">
        <f>IF($C24="","",VLOOKUP($C24,'４年女子記録'!$A:$D,3))</f>
        <v>ｲﾑﾗ ﾐｸ</v>
      </c>
      <c r="F24" s="169" t="str">
        <f>IF($C24="","",VLOOKUP($C24,'４年女子記録'!$A:$D,4))</f>
        <v>物見山ジュニア</v>
      </c>
      <c r="G24" s="170">
        <v>16.350000000000001</v>
      </c>
      <c r="H24" s="171"/>
      <c r="I24" s="186">
        <f t="shared" si="18"/>
        <v>0.1</v>
      </c>
      <c r="J24" s="171"/>
      <c r="K24" s="184">
        <f t="shared" si="15"/>
        <v>7</v>
      </c>
      <c r="L24" s="171"/>
      <c r="M24" s="184">
        <f t="shared" si="5"/>
        <v>11</v>
      </c>
      <c r="N24" s="182"/>
      <c r="O24" s="171">
        <v>3</v>
      </c>
      <c r="P24" s="166">
        <v>4</v>
      </c>
      <c r="Q24" s="166">
        <v>11</v>
      </c>
      <c r="R24" s="169" t="str">
        <f>IF($Q24="","",VLOOKUP($Q24,'５年女子記録 '!$A:$D,2))</f>
        <v>松本　咲希</v>
      </c>
      <c r="S24" s="169" t="str">
        <f>IF($Q24="","",VLOOKUP($Q24,'５年女子記録 '!$A:$D,3))</f>
        <v>ﾏﾂﾓﾄ ｻｷ</v>
      </c>
      <c r="T24" s="169" t="str">
        <f>IF($Q24="","",VLOOKUP($Q24,'５年女子記録 '!$A:$D,4))</f>
        <v>物見山ジュニア</v>
      </c>
      <c r="U24" s="170">
        <v>16.71</v>
      </c>
      <c r="V24" s="171"/>
      <c r="W24" s="186">
        <f t="shared" si="19"/>
        <v>-1.1000000000000001</v>
      </c>
      <c r="X24" s="188"/>
      <c r="Y24" s="184">
        <f t="shared" si="16"/>
        <v>3</v>
      </c>
      <c r="Z24" s="171"/>
      <c r="AA24" s="184">
        <f t="shared" si="7"/>
        <v>11</v>
      </c>
      <c r="AB24" s="182"/>
      <c r="AC24" s="171">
        <v>3</v>
      </c>
      <c r="AD24" s="166">
        <v>4</v>
      </c>
      <c r="AE24" s="166">
        <v>11</v>
      </c>
      <c r="AF24" s="169" t="str">
        <f>IF($AE24="","",VLOOKUP($AE24,'６年女子記録'!$A:$D,2))</f>
        <v>黒崎ゆうわ</v>
      </c>
      <c r="AG24" s="169" t="str">
        <f>IF($AE24="","",VLOOKUP($AE24,'６年女子記録'!$A:$D,3))</f>
        <v>ｸﾛｻｷ ﾕｳﾜ</v>
      </c>
      <c r="AH24" s="169" t="str">
        <f>IF($AE24="","",VLOOKUP($AE24,'６年女子記録'!$A:$D,4))</f>
        <v>城山AC</v>
      </c>
      <c r="AI24" s="170">
        <v>15.05</v>
      </c>
      <c r="AJ24" s="171"/>
      <c r="AK24" s="186">
        <f t="shared" si="20"/>
        <v>0.7</v>
      </c>
      <c r="AL24" s="188"/>
      <c r="AM24" s="184">
        <f t="shared" si="17"/>
        <v>1</v>
      </c>
      <c r="AN24" s="188"/>
      <c r="AO24" s="184">
        <f t="shared" si="0"/>
        <v>10</v>
      </c>
    </row>
    <row r="25" spans="1:42" s="160" customFormat="1" ht="16.5" customHeight="1">
      <c r="A25" s="166">
        <v>3</v>
      </c>
      <c r="B25" s="166">
        <v>5</v>
      </c>
      <c r="C25" s="166">
        <v>4</v>
      </c>
      <c r="D25" s="169" t="str">
        <f>IF($C25="","",VLOOKUP($C25,'４年女子記録'!$A:$D,2))</f>
        <v>岩坂　嘉子</v>
      </c>
      <c r="E25" s="169" t="str">
        <f>IF($C25="","",VLOOKUP($C25,'４年女子記録'!$A:$D,3))</f>
        <v>ｲﾜｻｶ ｶｺ</v>
      </c>
      <c r="F25" s="169" t="str">
        <f>IF($C25="","",VLOOKUP($C25,'４年女子記録'!$A:$D,4))</f>
        <v>輪島ジュニア</v>
      </c>
      <c r="G25" s="170">
        <v>15.66</v>
      </c>
      <c r="H25" s="171"/>
      <c r="I25" s="186">
        <f t="shared" si="18"/>
        <v>0.1</v>
      </c>
      <c r="J25" s="171"/>
      <c r="K25" s="184">
        <f t="shared" si="15"/>
        <v>3</v>
      </c>
      <c r="L25" s="171"/>
      <c r="M25" s="184">
        <f t="shared" si="5"/>
        <v>5</v>
      </c>
      <c r="N25" s="182"/>
      <c r="O25" s="171">
        <v>3</v>
      </c>
      <c r="P25" s="166">
        <v>5</v>
      </c>
      <c r="Q25" s="166">
        <v>22</v>
      </c>
      <c r="R25" s="169" t="str">
        <f>IF($Q25="","",VLOOKUP($Q25,'５年女子記録 '!$A:$D,2))</f>
        <v>中田　桜和</v>
      </c>
      <c r="S25" s="169" t="str">
        <f>IF($Q25="","",VLOOKUP($Q25,'５年女子記録 '!$A:$D,3))</f>
        <v>ﾅｶﾀﾞ ｻﾜ</v>
      </c>
      <c r="T25" s="169" t="str">
        <f>IF($Q25="","",VLOOKUP($Q25,'５年女子記録 '!$A:$D,4))</f>
        <v>能美ひさつね</v>
      </c>
      <c r="U25" s="170">
        <v>18.79</v>
      </c>
      <c r="V25" s="171"/>
      <c r="W25" s="186">
        <f t="shared" si="19"/>
        <v>-1.1000000000000001</v>
      </c>
      <c r="X25" s="188"/>
      <c r="Y25" s="184">
        <f t="shared" si="16"/>
        <v>6</v>
      </c>
      <c r="Z25" s="171"/>
      <c r="AA25" s="184">
        <f t="shared" si="7"/>
        <v>23</v>
      </c>
      <c r="AB25" s="182"/>
      <c r="AC25" s="171">
        <v>3</v>
      </c>
      <c r="AD25" s="166">
        <v>5</v>
      </c>
      <c r="AE25" s="166">
        <v>20</v>
      </c>
      <c r="AF25" s="169" t="str">
        <f>IF($AE25="","",VLOOKUP($AE25,'６年女子記録'!$A:$D,2))</f>
        <v>本村　真悠</v>
      </c>
      <c r="AG25" s="169" t="str">
        <f>IF($AE25="","",VLOOKUP($AE25,'６年女子記録'!$A:$D,3))</f>
        <v>ﾓﾄﾑﾗ ﾏﾕ</v>
      </c>
      <c r="AH25" s="169" t="str">
        <f>IF($AE25="","",VLOOKUP($AE25,'６年女子記録'!$A:$D,4))</f>
        <v>物見山ジュニア</v>
      </c>
      <c r="AI25" s="170">
        <v>16.399999999999999</v>
      </c>
      <c r="AJ25" s="171"/>
      <c r="AK25" s="186">
        <f t="shared" si="20"/>
        <v>0.7</v>
      </c>
      <c r="AL25" s="188"/>
      <c r="AM25" s="184">
        <f t="shared" si="17"/>
        <v>6</v>
      </c>
      <c r="AN25" s="188"/>
      <c r="AO25" s="184">
        <f t="shared" si="0"/>
        <v>29</v>
      </c>
    </row>
    <row r="26" spans="1:42" s="160" customFormat="1" ht="16.5" customHeight="1">
      <c r="A26" s="166">
        <v>3</v>
      </c>
      <c r="B26" s="166">
        <v>6</v>
      </c>
      <c r="C26" s="166">
        <v>17</v>
      </c>
      <c r="D26" s="169" t="str">
        <f>IF($C26="","",VLOOKUP($C26,'４年女子記録'!$A:$D,2))</f>
        <v>垣内　香乃</v>
      </c>
      <c r="E26" s="169" t="str">
        <f>IF($C26="","",VLOOKUP($C26,'４年女子記録'!$A:$D,3))</f>
        <v>ｶｷｳﾁ ｶﾉ</v>
      </c>
      <c r="F26" s="169" t="str">
        <f>IF($C26="","",VLOOKUP($C26,'４年女子記録'!$A:$D,4))</f>
        <v>スポコム金沢南</v>
      </c>
      <c r="G26" s="170">
        <v>16.18</v>
      </c>
      <c r="H26" s="171"/>
      <c r="I26" s="186">
        <f t="shared" si="18"/>
        <v>0.1</v>
      </c>
      <c r="J26" s="171"/>
      <c r="K26" s="184">
        <f t="shared" si="15"/>
        <v>5</v>
      </c>
      <c r="L26" s="171"/>
      <c r="M26" s="184">
        <f t="shared" si="5"/>
        <v>7</v>
      </c>
      <c r="N26" s="182"/>
      <c r="O26" s="171">
        <v>3</v>
      </c>
      <c r="P26" s="166">
        <v>6</v>
      </c>
      <c r="Q26" s="166">
        <v>18</v>
      </c>
      <c r="R26" s="169" t="str">
        <f>IF($Q26="","",VLOOKUP($Q26,'５年女子記録 '!$A:$D,2))</f>
        <v>山下　愛</v>
      </c>
      <c r="S26" s="169" t="str">
        <f>IF($Q26="","",VLOOKUP($Q26,'５年女子記録 '!$A:$D,3))</f>
        <v>ﾔﾏｼﾀ ｱｲ</v>
      </c>
      <c r="T26" s="169" t="str">
        <f>IF($Q26="","",VLOOKUP($Q26,'５年女子記録 '!$A:$D,4))</f>
        <v>能美ひさつね</v>
      </c>
      <c r="U26" s="170">
        <v>17.59</v>
      </c>
      <c r="V26" s="171"/>
      <c r="W26" s="186">
        <f t="shared" si="19"/>
        <v>-1.1000000000000001</v>
      </c>
      <c r="X26" s="188"/>
      <c r="Y26" s="184">
        <f t="shared" si="16"/>
        <v>5</v>
      </c>
      <c r="Z26" s="171"/>
      <c r="AA26" s="184">
        <f t="shared" si="7"/>
        <v>18</v>
      </c>
      <c r="AB26" s="182"/>
      <c r="AC26" s="171">
        <v>3</v>
      </c>
      <c r="AD26" s="166">
        <v>6</v>
      </c>
      <c r="AE26" s="166">
        <v>33</v>
      </c>
      <c r="AF26" s="169" t="str">
        <f>IF($AE26="","",VLOOKUP($AE26,'６年女子記録'!$A:$D,2))</f>
        <v>栗山　紗和</v>
      </c>
      <c r="AG26" s="169" t="str">
        <f>IF($AE26="","",VLOOKUP($AE26,'６年女子記録'!$A:$D,3))</f>
        <v>ｸﾘﾔﾏ ｻﾜ</v>
      </c>
      <c r="AH26" s="169" t="str">
        <f>IF($AE26="","",VLOOKUP($AE26,'６年女子記録'!$A:$D,4))</f>
        <v>スポコム金沢南</v>
      </c>
      <c r="AI26" s="170">
        <v>15.56</v>
      </c>
      <c r="AJ26" s="171"/>
      <c r="AK26" s="186">
        <f t="shared" si="20"/>
        <v>0.7</v>
      </c>
      <c r="AL26" s="188"/>
      <c r="AM26" s="184">
        <f t="shared" si="17"/>
        <v>5</v>
      </c>
      <c r="AN26" s="188"/>
      <c r="AO26" s="184">
        <f t="shared" si="0"/>
        <v>20</v>
      </c>
    </row>
    <row r="27" spans="1:42" s="160" customFormat="1" ht="16.5" customHeight="1">
      <c r="A27" s="166">
        <v>3</v>
      </c>
      <c r="B27" s="166">
        <v>7</v>
      </c>
      <c r="C27" s="166">
        <v>6</v>
      </c>
      <c r="D27" s="169" t="str">
        <f>IF($C27="","",VLOOKUP($C27,'４年女子記録'!$A:$D,2))</f>
        <v>能口　菜花</v>
      </c>
      <c r="E27" s="169" t="str">
        <f>IF($C27="","",VLOOKUP($C27,'４年女子記録'!$A:$D,3))</f>
        <v>ﾉｸﾞﾁ ﾅﾉﾊ</v>
      </c>
      <c r="F27" s="169" t="str">
        <f>IF($C27="","",VLOOKUP($C27,'４年女子記録'!$A:$D,4))</f>
        <v>河北AC</v>
      </c>
      <c r="G27" s="170">
        <v>14.93</v>
      </c>
      <c r="H27" s="171"/>
      <c r="I27" s="186">
        <f t="shared" si="18"/>
        <v>0.1</v>
      </c>
      <c r="J27" s="171"/>
      <c r="K27" s="184">
        <f t="shared" si="15"/>
        <v>1</v>
      </c>
      <c r="L27" s="171"/>
      <c r="M27" s="184">
        <f t="shared" si="5"/>
        <v>1</v>
      </c>
      <c r="N27" s="182" t="s">
        <v>144</v>
      </c>
      <c r="O27" s="171">
        <v>3</v>
      </c>
      <c r="P27" s="166">
        <v>7</v>
      </c>
      <c r="Q27" s="166">
        <v>17</v>
      </c>
      <c r="R27" s="169" t="str">
        <f>IF($Q27="","",VLOOKUP($Q27,'５年女子記録 '!$A:$D,2))</f>
        <v>菅村　映里沙</v>
      </c>
      <c r="S27" s="169" t="str">
        <f>IF($Q27="","",VLOOKUP($Q27,'５年女子記録 '!$A:$D,3))</f>
        <v xml:space="preserve">ｽｶﾞﾑﾗ ｴﾘｻ </v>
      </c>
      <c r="T27" s="169" t="str">
        <f>IF($Q27="","",VLOOKUP($Q27,'５年女子記録 '!$A:$D,4))</f>
        <v>スポコム金沢南</v>
      </c>
      <c r="U27" s="170">
        <v>16.489999999999998</v>
      </c>
      <c r="V27" s="171"/>
      <c r="W27" s="186">
        <f t="shared" si="19"/>
        <v>-1.1000000000000001</v>
      </c>
      <c r="X27" s="188"/>
      <c r="Y27" s="184">
        <f t="shared" si="16"/>
        <v>2</v>
      </c>
      <c r="Z27" s="171"/>
      <c r="AA27" s="184">
        <f t="shared" si="7"/>
        <v>8</v>
      </c>
      <c r="AB27" s="182"/>
      <c r="AC27" s="171">
        <v>3</v>
      </c>
      <c r="AD27" s="166">
        <v>7</v>
      </c>
      <c r="AE27" s="166">
        <v>7</v>
      </c>
      <c r="AF27" s="169" t="str">
        <f>IF($AE27="","",VLOOKUP($AE27,'６年女子記録'!$A:$D,2))</f>
        <v>南出　百々香</v>
      </c>
      <c r="AG27" s="169" t="str">
        <f>IF($AE27="","",VLOOKUP($AE27,'６年女子記録'!$A:$D,3))</f>
        <v>ﾐﾅﾐﾃﾞ ﾓﾓｶ</v>
      </c>
      <c r="AH27" s="169" t="str">
        <f>IF($AE27="","",VLOOKUP($AE27,'６年女子記録'!$A:$D,4))</f>
        <v>モアSPC加賀</v>
      </c>
      <c r="AI27" s="170">
        <v>15.551</v>
      </c>
      <c r="AJ27" s="171"/>
      <c r="AK27" s="186">
        <f t="shared" si="20"/>
        <v>0.7</v>
      </c>
      <c r="AL27" s="188"/>
      <c r="AM27" s="184">
        <f t="shared" si="17"/>
        <v>4</v>
      </c>
      <c r="AN27" s="188"/>
      <c r="AO27" s="184">
        <f t="shared" si="0"/>
        <v>19</v>
      </c>
    </row>
    <row r="28" spans="1:42" s="160" customFormat="1" ht="16.5" customHeight="1">
      <c r="A28" s="167">
        <v>3</v>
      </c>
      <c r="B28" s="167">
        <v>8</v>
      </c>
      <c r="C28" s="167">
        <v>3</v>
      </c>
      <c r="D28" s="172" t="str">
        <f>IF($C28="","",VLOOKUP($C28,'４年女子記録'!$A:$D,2))</f>
        <v>小崎愛結花</v>
      </c>
      <c r="E28" s="172" t="str">
        <f>IF($C28="","",VLOOKUP($C28,'４年女子記録'!$A:$D,3))</f>
        <v>ｺｻｷ ｱﾕｶ</v>
      </c>
      <c r="F28" s="172" t="str">
        <f>IF($C28="","",VLOOKUP($C28,'４年女子記録'!$A:$D,4))</f>
        <v>城山AC</v>
      </c>
      <c r="G28" s="173">
        <v>16.32</v>
      </c>
      <c r="H28" s="167"/>
      <c r="I28" s="187">
        <f t="shared" si="18"/>
        <v>0.1</v>
      </c>
      <c r="J28" s="167"/>
      <c r="K28" s="167">
        <f t="shared" si="15"/>
        <v>6</v>
      </c>
      <c r="L28" s="167"/>
      <c r="M28" s="167">
        <f t="shared" si="5"/>
        <v>10</v>
      </c>
      <c r="N28" s="182"/>
      <c r="O28" s="167">
        <v>3</v>
      </c>
      <c r="P28" s="167">
        <v>8</v>
      </c>
      <c r="Q28" s="167"/>
      <c r="R28" s="172" t="str">
        <f>IF($Q28="","",VLOOKUP($Q28,'５年女子記録 '!$A:$D,2))</f>
        <v/>
      </c>
      <c r="S28" s="172" t="str">
        <f>IF($Q28="","",VLOOKUP($Q28,'５年女子記録 '!$A:$D,3))</f>
        <v/>
      </c>
      <c r="T28" s="172" t="str">
        <f>IF($Q28="","",VLOOKUP($Q28,'５年女子記録 '!$A:$D,4))</f>
        <v/>
      </c>
      <c r="U28" s="173"/>
      <c r="V28" s="167"/>
      <c r="W28" s="187">
        <f t="shared" si="19"/>
        <v>-1.1000000000000001</v>
      </c>
      <c r="X28" s="189"/>
      <c r="Y28" s="167" t="str">
        <f t="shared" si="16"/>
        <v/>
      </c>
      <c r="Z28" s="167"/>
      <c r="AA28" s="167" t="str">
        <f t="shared" si="7"/>
        <v/>
      </c>
      <c r="AB28" s="182"/>
      <c r="AC28" s="167">
        <v>3</v>
      </c>
      <c r="AD28" s="167">
        <v>8</v>
      </c>
      <c r="AE28" s="167">
        <v>32</v>
      </c>
      <c r="AF28" s="172" t="str">
        <f>IF($AE28="","",VLOOKUP($AE28,'６年女子記録'!$A:$D,2))</f>
        <v>垣内　莉緒</v>
      </c>
      <c r="AG28" s="172" t="str">
        <f>IF($AE28="","",VLOOKUP($AE28,'６年女子記録'!$A:$D,3))</f>
        <v>ｶｷｳﾁ ﾘｵ</v>
      </c>
      <c r="AH28" s="172" t="str">
        <f>IF($AE28="","",VLOOKUP($AE28,'６年女子記録'!$A:$D,4))</f>
        <v>スポコム金沢南</v>
      </c>
      <c r="AI28" s="173">
        <v>15.3</v>
      </c>
      <c r="AJ28" s="167"/>
      <c r="AK28" s="187">
        <f t="shared" si="20"/>
        <v>0.7</v>
      </c>
      <c r="AL28" s="189"/>
      <c r="AM28" s="167">
        <f t="shared" si="17"/>
        <v>2</v>
      </c>
      <c r="AN28" s="189"/>
      <c r="AO28" s="167">
        <f t="shared" si="0"/>
        <v>15</v>
      </c>
    </row>
    <row r="29" spans="1:42" s="160" customFormat="1" ht="16.5" customHeight="1">
      <c r="A29" s="171">
        <v>4</v>
      </c>
      <c r="B29" s="166">
        <v>1</v>
      </c>
      <c r="C29" s="166"/>
      <c r="D29" s="169" t="str">
        <f>IF($C29="","",VLOOKUP($C29,'４年女子記録'!$A:$D,2))</f>
        <v/>
      </c>
      <c r="E29" s="169" t="str">
        <f>IF($C29="","",VLOOKUP($C29,'４年女子記録'!$A:$D,3))</f>
        <v/>
      </c>
      <c r="F29" s="169" t="str">
        <f>IF($C29="","",VLOOKUP($C29,'４年女子記録'!$A:$D,4))</f>
        <v/>
      </c>
      <c r="G29" s="170"/>
      <c r="H29" s="171"/>
      <c r="I29" s="183"/>
      <c r="J29" s="188"/>
      <c r="K29" s="184" t="str">
        <f>IF(G29="","",RANK(G29,G$29:G$36,1))</f>
        <v/>
      </c>
      <c r="L29" s="188"/>
      <c r="M29" s="184" t="str">
        <f t="shared" si="5"/>
        <v/>
      </c>
      <c r="N29" s="182"/>
      <c r="O29" s="171">
        <v>4</v>
      </c>
      <c r="P29" s="166">
        <v>1</v>
      </c>
      <c r="Q29" s="166"/>
      <c r="R29" s="169" t="str">
        <f>IF($Q29="","",VLOOKUP($Q29,'５年女子記録 '!$A:$D,2))</f>
        <v/>
      </c>
      <c r="S29" s="169" t="str">
        <f>IF($Q29="","",VLOOKUP($Q29,'５年女子記録 '!$A:$D,3))</f>
        <v/>
      </c>
      <c r="T29" s="169" t="str">
        <f>IF($Q29="","",VLOOKUP($Q29,'５年女子記録 '!$A:$D,4))</f>
        <v/>
      </c>
      <c r="U29" s="170"/>
      <c r="V29" s="171"/>
      <c r="W29" s="183">
        <v>1.7</v>
      </c>
      <c r="X29" s="188"/>
      <c r="Y29" s="184" t="str">
        <f>IF(U29="","",RANK(U29,U$29:U$36,1))</f>
        <v/>
      </c>
      <c r="Z29" s="188"/>
      <c r="AA29" s="184" t="str">
        <f t="shared" si="7"/>
        <v/>
      </c>
      <c r="AB29" s="182"/>
      <c r="AC29" s="171">
        <v>4</v>
      </c>
      <c r="AD29" s="166">
        <v>1</v>
      </c>
      <c r="AE29" s="166"/>
      <c r="AF29" s="169" t="str">
        <f>IF($AE29="","",VLOOKUP($AE29,'６年女子記録'!$A:$D,2))</f>
        <v/>
      </c>
      <c r="AG29" s="169" t="str">
        <f>IF($AE29="","",VLOOKUP($AE29,'６年女子記録'!$A:$D,3))</f>
        <v/>
      </c>
      <c r="AH29" s="169" t="str">
        <f>IF($AE29="","",VLOOKUP($AE29,'６年女子記録'!$A:$D,4))</f>
        <v/>
      </c>
      <c r="AI29" s="170"/>
      <c r="AJ29" s="171"/>
      <c r="AK29" s="183">
        <v>0.8</v>
      </c>
      <c r="AL29" s="188"/>
      <c r="AM29" s="184" t="str">
        <f>IF(AI29="","",RANK(AI29,AI$29:AI$36,1))</f>
        <v/>
      </c>
      <c r="AN29" s="188"/>
      <c r="AO29" s="184" t="str">
        <f t="shared" si="0"/>
        <v/>
      </c>
      <c r="AP29" s="193"/>
    </row>
    <row r="30" spans="1:42" s="160" customFormat="1" ht="16.5" customHeight="1">
      <c r="A30" s="171">
        <v>4</v>
      </c>
      <c r="B30" s="166">
        <v>2</v>
      </c>
      <c r="C30" s="174"/>
      <c r="D30" s="169" t="str">
        <f>IF($C30="","",VLOOKUP($C30,'４年女子記録'!$A:$D,2))</f>
        <v/>
      </c>
      <c r="E30" s="169" t="str">
        <f>IF($C30="","",VLOOKUP($C30,'４年女子記録'!$A:$D,3))</f>
        <v/>
      </c>
      <c r="F30" s="169" t="str">
        <f>IF($C30="","",VLOOKUP($C30,'４年女子記録'!$A:$D,4))</f>
        <v/>
      </c>
      <c r="G30" s="170"/>
      <c r="H30" s="171"/>
      <c r="I30" s="186" t="str">
        <f>IF(I29="","",I29)</f>
        <v/>
      </c>
      <c r="J30" s="188"/>
      <c r="K30" s="184" t="str">
        <f t="shared" ref="K30:K36" si="21">IF(G30="","",RANK(G30,G$29:G$36,1))</f>
        <v/>
      </c>
      <c r="L30" s="188"/>
      <c r="M30" s="184" t="str">
        <f t="shared" si="5"/>
        <v/>
      </c>
      <c r="N30" s="182"/>
      <c r="O30" s="171">
        <v>4</v>
      </c>
      <c r="P30" s="166">
        <v>2</v>
      </c>
      <c r="Q30" s="166">
        <v>25</v>
      </c>
      <c r="R30" s="169" t="str">
        <f>IF($Q30="","",VLOOKUP($Q30,'５年女子記録 '!$A:$D,2))</f>
        <v>北岡　心花</v>
      </c>
      <c r="S30" s="169" t="str">
        <f>IF($Q30="","",VLOOKUP($Q30,'５年女子記録 '!$A:$D,3))</f>
        <v>ｷﾀｵｶ ｺﾊﾅ</v>
      </c>
      <c r="T30" s="169" t="str">
        <f>IF($Q30="","",VLOOKUP($Q30,'５年女子記録 '!$A:$D,4))</f>
        <v>志賀ジュニア陸上教室</v>
      </c>
      <c r="U30" s="170">
        <v>16.149999999999999</v>
      </c>
      <c r="V30" s="171"/>
      <c r="W30" s="186">
        <f>IF(W29="","",W29)</f>
        <v>1.7</v>
      </c>
      <c r="X30" s="188"/>
      <c r="Y30" s="184">
        <f t="shared" ref="Y30:Y36" si="22">IF(U30="","",RANK(U30,U$29:U$36,1))</f>
        <v>4</v>
      </c>
      <c r="Z30" s="188"/>
      <c r="AA30" s="184">
        <f t="shared" si="7"/>
        <v>5</v>
      </c>
      <c r="AB30" s="182"/>
      <c r="AC30" s="171">
        <v>4</v>
      </c>
      <c r="AD30" s="166">
        <v>2</v>
      </c>
      <c r="AE30" s="166">
        <v>28</v>
      </c>
      <c r="AF30" s="169" t="str">
        <f>IF($AE30="","",VLOOKUP($AE30,'６年女子記録'!$A:$D,2))</f>
        <v>林　千晴</v>
      </c>
      <c r="AG30" s="169" t="str">
        <f>IF($AE30="","",VLOOKUP($AE30,'６年女子記録'!$A:$D,3))</f>
        <v>ﾊﾔｼ ﾁﾊﾙ</v>
      </c>
      <c r="AH30" s="169" t="str">
        <f>IF($AE30="","",VLOOKUP($AE30,'６年女子記録'!$A:$D,4))</f>
        <v>金沢市陸上教室</v>
      </c>
      <c r="AI30" s="170">
        <v>15.241</v>
      </c>
      <c r="AJ30" s="171"/>
      <c r="AK30" s="186">
        <f>IF(AK29="","",AK29)</f>
        <v>0.8</v>
      </c>
      <c r="AL30" s="188"/>
      <c r="AM30" s="184">
        <f t="shared" ref="AM30:AM36" si="23">IF(AI30="","",RANK(AI30,AI$29:AI$36,1))</f>
        <v>4</v>
      </c>
      <c r="AN30" s="188"/>
      <c r="AO30" s="184">
        <f t="shared" si="0"/>
        <v>12</v>
      </c>
    </row>
    <row r="31" spans="1:42" s="160" customFormat="1" ht="16.5" customHeight="1">
      <c r="A31" s="171">
        <v>4</v>
      </c>
      <c r="B31" s="166">
        <v>3</v>
      </c>
      <c r="C31" s="174"/>
      <c r="D31" s="169" t="str">
        <f>IF($C31="","",VLOOKUP($C31,'４年女子記録'!$A:$D,2))</f>
        <v/>
      </c>
      <c r="E31" s="169" t="str">
        <f>IF($C31="","",VLOOKUP($C31,'４年女子記録'!$A:$D,3))</f>
        <v/>
      </c>
      <c r="F31" s="169" t="str">
        <f>IF($C31="","",VLOOKUP($C31,'４年女子記録'!$A:$D,4))</f>
        <v/>
      </c>
      <c r="G31" s="170"/>
      <c r="H31" s="171"/>
      <c r="I31" s="186" t="str">
        <f t="shared" ref="I31:I36" si="24">IF(I30="","",I30)</f>
        <v/>
      </c>
      <c r="J31" s="188"/>
      <c r="K31" s="184" t="str">
        <f t="shared" si="21"/>
        <v/>
      </c>
      <c r="L31" s="188"/>
      <c r="M31" s="184" t="str">
        <f t="shared" si="5"/>
        <v/>
      </c>
      <c r="N31" s="182"/>
      <c r="O31" s="171">
        <v>4</v>
      </c>
      <c r="P31" s="166">
        <v>3</v>
      </c>
      <c r="Q31" s="166">
        <v>4</v>
      </c>
      <c r="R31" s="169" t="str">
        <f>IF($Q31="","",VLOOKUP($Q31,'５年女子記録 '!$A:$D,2))</f>
        <v>吉田　紗菜</v>
      </c>
      <c r="S31" s="169" t="str">
        <f>IF($Q31="","",VLOOKUP($Q31,'５年女子記録 '!$A:$D,3))</f>
        <v>ﾖｼﾀ ｻﾅ</v>
      </c>
      <c r="T31" s="169" t="str">
        <f>IF($Q31="","",VLOOKUP($Q31,'５年女子記録 '!$A:$D,4))</f>
        <v>寺井ジュニア</v>
      </c>
      <c r="U31" s="170">
        <v>16.170000000000002</v>
      </c>
      <c r="V31" s="171"/>
      <c r="W31" s="186">
        <f t="shared" ref="W31:W36" si="25">IF(W30="","",W30)</f>
        <v>1.7</v>
      </c>
      <c r="X31" s="188"/>
      <c r="Y31" s="184">
        <f t="shared" si="22"/>
        <v>5</v>
      </c>
      <c r="Z31" s="188"/>
      <c r="AA31" s="184">
        <f t="shared" si="7"/>
        <v>6</v>
      </c>
      <c r="AB31" s="182"/>
      <c r="AC31" s="171">
        <v>4</v>
      </c>
      <c r="AD31" s="166">
        <v>3</v>
      </c>
      <c r="AE31" s="166">
        <v>1</v>
      </c>
      <c r="AF31" s="169" t="str">
        <f>IF($AE31="","",VLOOKUP($AE31,'６年女子記録'!$A:$D,2))</f>
        <v>伊野　友菜</v>
      </c>
      <c r="AG31" s="169" t="str">
        <f>IF($AE31="","",VLOOKUP($AE31,'６年女子記録'!$A:$D,3))</f>
        <v>ｲﾉ ﾕｳﾅ</v>
      </c>
      <c r="AH31" s="169" t="str">
        <f>IF($AE31="","",VLOOKUP($AE31,'６年女子記録'!$A:$D,4))</f>
        <v>寺井ジュニア</v>
      </c>
      <c r="AI31" s="170">
        <v>15.47</v>
      </c>
      <c r="AJ31" s="171"/>
      <c r="AK31" s="186">
        <f t="shared" ref="AK31:AK36" si="26">IF(AK30="","",AK30)</f>
        <v>0.8</v>
      </c>
      <c r="AL31" s="188"/>
      <c r="AM31" s="184">
        <f t="shared" si="23"/>
        <v>7</v>
      </c>
      <c r="AN31" s="188"/>
      <c r="AO31" s="184">
        <f t="shared" si="0"/>
        <v>17</v>
      </c>
    </row>
    <row r="32" spans="1:42" s="160" customFormat="1" ht="16.5" customHeight="1">
      <c r="A32" s="171">
        <v>4</v>
      </c>
      <c r="B32" s="166">
        <v>4</v>
      </c>
      <c r="C32" s="174"/>
      <c r="D32" s="169" t="str">
        <f>IF($C32="","",VLOOKUP($C32,'４年女子記録'!$A:$D,2))</f>
        <v/>
      </c>
      <c r="E32" s="169" t="str">
        <f>IF($C32="","",VLOOKUP($C32,'４年女子記録'!$A:$D,3))</f>
        <v/>
      </c>
      <c r="F32" s="169" t="str">
        <f>IF($C32="","",VLOOKUP($C32,'４年女子記録'!$A:$D,4))</f>
        <v/>
      </c>
      <c r="G32" s="170"/>
      <c r="H32" s="171"/>
      <c r="I32" s="186" t="str">
        <f t="shared" si="24"/>
        <v/>
      </c>
      <c r="J32" s="188"/>
      <c r="K32" s="184" t="str">
        <f t="shared" si="21"/>
        <v/>
      </c>
      <c r="L32" s="188"/>
      <c r="M32" s="184" t="str">
        <f t="shared" si="5"/>
        <v/>
      </c>
      <c r="N32" s="182"/>
      <c r="O32" s="171">
        <v>4</v>
      </c>
      <c r="P32" s="166">
        <v>4</v>
      </c>
      <c r="Q32" s="166">
        <v>9</v>
      </c>
      <c r="R32" s="169" t="str">
        <f>IF($Q32="","",VLOOKUP($Q32,'５年女子記録 '!$A:$D,2))</f>
        <v>本田　聖愛</v>
      </c>
      <c r="S32" s="169" t="str">
        <f>IF($Q32="","",VLOOKUP($Q32,'５年女子記録 '!$A:$D,3))</f>
        <v>ﾎﾝﾀﾞ ｾｲｱ</v>
      </c>
      <c r="T32" s="169" t="str">
        <f>IF($Q32="","",VLOOKUP($Q32,'５年女子記録 '!$A:$D,4))</f>
        <v>物見山ジュニア</v>
      </c>
      <c r="U32" s="170">
        <v>15.5</v>
      </c>
      <c r="V32" s="171"/>
      <c r="W32" s="186">
        <f t="shared" si="25"/>
        <v>1.7</v>
      </c>
      <c r="X32" s="188"/>
      <c r="Y32" s="184">
        <f t="shared" si="22"/>
        <v>3</v>
      </c>
      <c r="Z32" s="188"/>
      <c r="AA32" s="184">
        <f t="shared" si="7"/>
        <v>3</v>
      </c>
      <c r="AB32" s="182"/>
      <c r="AC32" s="171">
        <v>4</v>
      </c>
      <c r="AD32" s="166">
        <v>4</v>
      </c>
      <c r="AE32" s="166">
        <v>5</v>
      </c>
      <c r="AF32" s="169" t="str">
        <f>IF($AE32="","",VLOOKUP($AE32,'６年女子記録'!$A:$D,2))</f>
        <v>平　愛望</v>
      </c>
      <c r="AG32" s="169" t="str">
        <f>IF($AE32="","",VLOOKUP($AE32,'６年女子記録'!$A:$D,3))</f>
        <v>ﾀｲﾗ ﾏﾅﾐ</v>
      </c>
      <c r="AH32" s="169" t="str">
        <f>IF($AE32="","",VLOOKUP($AE32,'６年女子記録'!$A:$D,4))</f>
        <v>モアSPC加賀</v>
      </c>
      <c r="AI32" s="170">
        <v>14.5</v>
      </c>
      <c r="AJ32" s="171"/>
      <c r="AK32" s="186">
        <f t="shared" si="26"/>
        <v>0.8</v>
      </c>
      <c r="AL32" s="188"/>
      <c r="AM32" s="184">
        <f t="shared" si="23"/>
        <v>1</v>
      </c>
      <c r="AN32" s="188"/>
      <c r="AO32" s="184">
        <f t="shared" si="0"/>
        <v>6</v>
      </c>
    </row>
    <row r="33" spans="1:42" s="160" customFormat="1" ht="16.5" customHeight="1">
      <c r="A33" s="171">
        <v>4</v>
      </c>
      <c r="B33" s="166">
        <v>5</v>
      </c>
      <c r="C33" s="174"/>
      <c r="D33" s="169" t="str">
        <f>IF($C33="","",VLOOKUP($C33,'４年女子記録'!$A:$D,2))</f>
        <v/>
      </c>
      <c r="E33" s="169" t="str">
        <f>IF($C33="","",VLOOKUP($C33,'４年女子記録'!$A:$D,3))</f>
        <v/>
      </c>
      <c r="F33" s="169" t="str">
        <f>IF($C33="","",VLOOKUP($C33,'４年女子記録'!$A:$D,4))</f>
        <v/>
      </c>
      <c r="G33" s="170"/>
      <c r="H33" s="171"/>
      <c r="I33" s="186" t="str">
        <f t="shared" si="24"/>
        <v/>
      </c>
      <c r="J33" s="188"/>
      <c r="K33" s="184" t="str">
        <f t="shared" si="21"/>
        <v/>
      </c>
      <c r="L33" s="188"/>
      <c r="M33" s="184" t="str">
        <f t="shared" si="5"/>
        <v/>
      </c>
      <c r="N33" s="182"/>
      <c r="O33" s="171">
        <v>4</v>
      </c>
      <c r="P33" s="166">
        <v>5</v>
      </c>
      <c r="Q33" s="166">
        <v>13</v>
      </c>
      <c r="R33" s="169" t="str">
        <f>IF($Q33="","",VLOOKUP($Q33,'５年女子記録 '!$A:$D,2))</f>
        <v>今西　美友</v>
      </c>
      <c r="S33" s="169" t="str">
        <f>IF($Q33="","",VLOOKUP($Q33,'５年女子記録 '!$A:$D,3))</f>
        <v>ｲﾏﾆｼ ﾐﾕ</v>
      </c>
      <c r="T33" s="169" t="str">
        <f>IF($Q33="","",VLOOKUP($Q33,'５年女子記録 '!$A:$D,4))</f>
        <v>金沢市陸上教室</v>
      </c>
      <c r="U33" s="170">
        <v>15.08</v>
      </c>
      <c r="V33" s="171"/>
      <c r="W33" s="186">
        <f t="shared" si="25"/>
        <v>1.7</v>
      </c>
      <c r="X33" s="188"/>
      <c r="Y33" s="184">
        <f t="shared" si="22"/>
        <v>2</v>
      </c>
      <c r="Z33" s="188"/>
      <c r="AA33" s="184">
        <f t="shared" si="7"/>
        <v>2</v>
      </c>
      <c r="AB33" s="182"/>
      <c r="AC33" s="171">
        <v>4</v>
      </c>
      <c r="AD33" s="166">
        <v>5</v>
      </c>
      <c r="AE33" s="166">
        <v>9</v>
      </c>
      <c r="AF33" s="169" t="str">
        <f>IF($AE33="","",VLOOKUP($AE33,'６年女子記録'!$A:$D,2))</f>
        <v>寺井　美鈴</v>
      </c>
      <c r="AG33" s="169" t="str">
        <f>IF($AE33="","",VLOOKUP($AE33,'６年女子記録'!$A:$D,3))</f>
        <v>ﾃﾗｲ ﾐｽｽﾞ</v>
      </c>
      <c r="AH33" s="169" t="str">
        <f>IF($AE33="","",VLOOKUP($AE33,'６年女子記録'!$A:$D,4))</f>
        <v>城山AC</v>
      </c>
      <c r="AI33" s="170">
        <v>15.24</v>
      </c>
      <c r="AJ33" s="171"/>
      <c r="AK33" s="186">
        <f t="shared" si="26"/>
        <v>0.8</v>
      </c>
      <c r="AL33" s="188"/>
      <c r="AM33" s="184">
        <f t="shared" si="23"/>
        <v>3</v>
      </c>
      <c r="AN33" s="188"/>
      <c r="AO33" s="184">
        <f t="shared" si="0"/>
        <v>11</v>
      </c>
    </row>
    <row r="34" spans="1:42" s="160" customFormat="1" ht="16.5" customHeight="1">
      <c r="A34" s="171">
        <v>4</v>
      </c>
      <c r="B34" s="166">
        <v>6</v>
      </c>
      <c r="C34" s="174"/>
      <c r="D34" s="169" t="str">
        <f>IF($C34="","",VLOOKUP($C34,'４年女子記録'!$A:$D,2))</f>
        <v/>
      </c>
      <c r="E34" s="169" t="str">
        <f>IF($C34="","",VLOOKUP($C34,'４年女子記録'!$A:$D,3))</f>
        <v/>
      </c>
      <c r="F34" s="169" t="str">
        <f>IF($C34="","",VLOOKUP($C34,'４年女子記録'!$A:$D,4))</f>
        <v/>
      </c>
      <c r="G34" s="170"/>
      <c r="H34" s="171"/>
      <c r="I34" s="186" t="str">
        <f t="shared" si="24"/>
        <v/>
      </c>
      <c r="J34" s="188"/>
      <c r="K34" s="184" t="str">
        <f t="shared" si="21"/>
        <v/>
      </c>
      <c r="L34" s="188"/>
      <c r="M34" s="184" t="str">
        <f t="shared" si="5"/>
        <v/>
      </c>
      <c r="N34" s="182"/>
      <c r="O34" s="171">
        <v>4</v>
      </c>
      <c r="P34" s="166">
        <v>6</v>
      </c>
      <c r="Q34" s="166">
        <v>14</v>
      </c>
      <c r="R34" s="169" t="str">
        <f>IF($Q34="","",VLOOKUP($Q34,'５年女子記録 '!$A:$D,2))</f>
        <v>南　佳子</v>
      </c>
      <c r="S34" s="169" t="str">
        <f>IF($Q34="","",VLOOKUP($Q34,'５年女子記録 '!$A:$D,3))</f>
        <v>ﾐﾅﾐ ｶｺ</v>
      </c>
      <c r="T34" s="169" t="str">
        <f>IF($Q34="","",VLOOKUP($Q34,'５年女子記録 '!$A:$D,4))</f>
        <v>金沢市陸上教室</v>
      </c>
      <c r="U34" s="170">
        <v>14.92</v>
      </c>
      <c r="V34" s="171"/>
      <c r="W34" s="186">
        <f t="shared" si="25"/>
        <v>1.7</v>
      </c>
      <c r="X34" s="188"/>
      <c r="Y34" s="184">
        <f t="shared" si="22"/>
        <v>1</v>
      </c>
      <c r="Z34" s="188"/>
      <c r="AA34" s="184">
        <f t="shared" si="7"/>
        <v>1</v>
      </c>
      <c r="AB34" s="182"/>
      <c r="AC34" s="171">
        <v>4</v>
      </c>
      <c r="AD34" s="166">
        <v>6</v>
      </c>
      <c r="AE34" s="166">
        <v>13</v>
      </c>
      <c r="AF34" s="169" t="str">
        <f>IF($AE34="","",VLOOKUP($AE34,'６年女子記録'!$A:$D,2))</f>
        <v>木村　沙希</v>
      </c>
      <c r="AG34" s="169" t="str">
        <f>IF($AE34="","",VLOOKUP($AE34,'６年女子記録'!$A:$D,3))</f>
        <v>ｷﾑﾗ ｻｷ</v>
      </c>
      <c r="AH34" s="169" t="str">
        <f>IF($AE34="","",VLOOKUP($AE34,'６年女子記録'!$A:$D,4))</f>
        <v>輪島ジュニア</v>
      </c>
      <c r="AI34" s="170">
        <v>15.42</v>
      </c>
      <c r="AJ34" s="171"/>
      <c r="AK34" s="186">
        <f t="shared" si="26"/>
        <v>0.8</v>
      </c>
      <c r="AL34" s="188"/>
      <c r="AM34" s="184">
        <f t="shared" si="23"/>
        <v>6</v>
      </c>
      <c r="AN34" s="188"/>
      <c r="AO34" s="184">
        <f t="shared" si="0"/>
        <v>16</v>
      </c>
    </row>
    <row r="35" spans="1:42" s="160" customFormat="1" ht="16.5" customHeight="1">
      <c r="A35" s="171">
        <v>4</v>
      </c>
      <c r="B35" s="166">
        <v>7</v>
      </c>
      <c r="C35" s="174"/>
      <c r="D35" s="169" t="str">
        <f>IF($C35="","",VLOOKUP($C35,'４年女子記録'!$A:$D,2))</f>
        <v/>
      </c>
      <c r="E35" s="169" t="str">
        <f>IF($C35="","",VLOOKUP($C35,'４年女子記録'!$A:$D,3))</f>
        <v/>
      </c>
      <c r="F35" s="169" t="str">
        <f>IF($C35="","",VLOOKUP($C35,'４年女子記録'!$A:$D,4))</f>
        <v/>
      </c>
      <c r="G35" s="170"/>
      <c r="H35" s="171"/>
      <c r="I35" s="186" t="str">
        <f t="shared" si="24"/>
        <v/>
      </c>
      <c r="J35" s="188"/>
      <c r="K35" s="184" t="str">
        <f t="shared" si="21"/>
        <v/>
      </c>
      <c r="L35" s="188"/>
      <c r="M35" s="184"/>
      <c r="N35" s="182"/>
      <c r="O35" s="171">
        <v>4</v>
      </c>
      <c r="P35" s="166">
        <v>7</v>
      </c>
      <c r="Q35" s="166">
        <v>16</v>
      </c>
      <c r="R35" s="169" t="str">
        <f>IF($Q35="","",VLOOKUP($Q35,'５年女子記録 '!$A:$D,2))</f>
        <v>池田　陽楽</v>
      </c>
      <c r="S35" s="169" t="str">
        <f>IF($Q35="","",VLOOKUP($Q35,'５年女子記録 '!$A:$D,3))</f>
        <v>ｲｹﾀﾞ ﾊﾚ</v>
      </c>
      <c r="T35" s="169" t="str">
        <f>IF($Q35="","",VLOOKUP($Q35,'５年女子記録 '!$A:$D,4))</f>
        <v>スポコム金沢南</v>
      </c>
      <c r="U35" s="170"/>
      <c r="V35" s="171"/>
      <c r="W35" s="186">
        <f t="shared" si="25"/>
        <v>1.7</v>
      </c>
      <c r="X35" s="188"/>
      <c r="Y35" s="184" t="str">
        <f t="shared" si="22"/>
        <v/>
      </c>
      <c r="Z35" s="188"/>
      <c r="AA35" s="184" t="str">
        <f t="shared" si="7"/>
        <v/>
      </c>
      <c r="AB35" s="182"/>
      <c r="AC35" s="171">
        <v>4</v>
      </c>
      <c r="AD35" s="166">
        <v>7</v>
      </c>
      <c r="AE35" s="166">
        <v>8</v>
      </c>
      <c r="AF35" s="169" t="str">
        <f>IF($AE35="","",VLOOKUP($AE35,'６年女子記録'!$A:$D,2))</f>
        <v>小崎　由愛</v>
      </c>
      <c r="AG35" s="169" t="str">
        <f>IF($AE35="","",VLOOKUP($AE35,'６年女子記録'!$A:$D,3))</f>
        <v>ｺｻｷ ﾕｳﾅ</v>
      </c>
      <c r="AH35" s="169" t="str">
        <f>IF($AE35="","",VLOOKUP($AE35,'６年女子記録'!$A:$D,4))</f>
        <v>城山AC</v>
      </c>
      <c r="AI35" s="170">
        <v>14.92</v>
      </c>
      <c r="AJ35" s="171"/>
      <c r="AK35" s="186">
        <f t="shared" si="26"/>
        <v>0.8</v>
      </c>
      <c r="AL35" s="188"/>
      <c r="AM35" s="184">
        <f t="shared" si="23"/>
        <v>2</v>
      </c>
      <c r="AN35" s="188"/>
      <c r="AO35" s="184">
        <f t="shared" si="0"/>
        <v>9</v>
      </c>
    </row>
    <row r="36" spans="1:42" s="160" customFormat="1" ht="16.5" customHeight="1">
      <c r="A36" s="167">
        <v>4</v>
      </c>
      <c r="B36" s="167">
        <v>8</v>
      </c>
      <c r="C36" s="175"/>
      <c r="D36" s="172" t="str">
        <f>IF($C36="","",VLOOKUP($C36,'４年女子記録'!$A:$D,2))</f>
        <v/>
      </c>
      <c r="E36" s="172" t="str">
        <f>IF($C36="","",VLOOKUP($C36,'４年女子記録'!$A:$D,3))</f>
        <v/>
      </c>
      <c r="F36" s="172" t="str">
        <f>IF($C36="","",VLOOKUP($C36,'４年女子記録'!$A:$D,4))</f>
        <v/>
      </c>
      <c r="G36" s="173"/>
      <c r="H36" s="167"/>
      <c r="I36" s="187" t="str">
        <f t="shared" si="24"/>
        <v/>
      </c>
      <c r="J36" s="189"/>
      <c r="K36" s="167" t="str">
        <f t="shared" si="21"/>
        <v/>
      </c>
      <c r="L36" s="189"/>
      <c r="M36" s="167" t="str">
        <f t="shared" si="5"/>
        <v/>
      </c>
      <c r="N36" s="182"/>
      <c r="O36" s="167">
        <v>4</v>
      </c>
      <c r="P36" s="167">
        <v>8</v>
      </c>
      <c r="Q36" s="167"/>
      <c r="R36" s="172" t="str">
        <f>IF($Q36="","",VLOOKUP($Q36,'５年女子記録 '!$A:$D,2))</f>
        <v/>
      </c>
      <c r="S36" s="172" t="str">
        <f>IF($Q36="","",VLOOKUP($Q36,'５年女子記録 '!$A:$D,3))</f>
        <v/>
      </c>
      <c r="T36" s="172" t="str">
        <f>IF($Q36="","",VLOOKUP($Q36,'５年女子記録 '!$A:$D,4))</f>
        <v/>
      </c>
      <c r="U36" s="173"/>
      <c r="V36" s="167"/>
      <c r="W36" s="187">
        <f t="shared" si="25"/>
        <v>1.7</v>
      </c>
      <c r="X36" s="189"/>
      <c r="Y36" s="167" t="str">
        <f t="shared" si="22"/>
        <v/>
      </c>
      <c r="Z36" s="189"/>
      <c r="AA36" s="167" t="str">
        <f t="shared" si="7"/>
        <v/>
      </c>
      <c r="AB36" s="182"/>
      <c r="AC36" s="167">
        <v>4</v>
      </c>
      <c r="AD36" s="167">
        <v>8</v>
      </c>
      <c r="AE36" s="167">
        <v>12</v>
      </c>
      <c r="AF36" s="172" t="str">
        <f>IF($AE36="","",VLOOKUP($AE36,'６年女子記録'!$A:$D,2))</f>
        <v>林　   歩莉</v>
      </c>
      <c r="AG36" s="172" t="str">
        <f>IF($AE36="","",VLOOKUP($AE36,'６年女子記録'!$A:$D,3))</f>
        <v>ﾊﾔｼ ｱﾕﾘ</v>
      </c>
      <c r="AH36" s="172" t="str">
        <f>IF($AE36="","",VLOOKUP($AE36,'６年女子記録'!$A:$D,4))</f>
        <v>城山AC</v>
      </c>
      <c r="AI36" s="173">
        <v>15.27</v>
      </c>
      <c r="AJ36" s="167"/>
      <c r="AK36" s="187">
        <f t="shared" si="26"/>
        <v>0.8</v>
      </c>
      <c r="AL36" s="189"/>
      <c r="AM36" s="167">
        <f t="shared" si="23"/>
        <v>5</v>
      </c>
      <c r="AN36" s="189"/>
      <c r="AO36" s="167">
        <f t="shared" si="0"/>
        <v>14</v>
      </c>
    </row>
    <row r="37" spans="1:42" s="160" customFormat="1" ht="16.5" customHeight="1">
      <c r="A37" s="171">
        <v>5</v>
      </c>
      <c r="B37" s="166">
        <v>1</v>
      </c>
      <c r="C37" s="166"/>
      <c r="D37" s="169" t="str">
        <f>IF($C37="","",VLOOKUP($C37,'４年女子記録'!$A:$D,2))</f>
        <v/>
      </c>
      <c r="E37" s="169" t="str">
        <f>IF($C37="","",VLOOKUP($C37,'４年女子記録'!$A:$D,3))</f>
        <v/>
      </c>
      <c r="F37" s="169" t="str">
        <f>IF($C37="","",VLOOKUP($C37,'４年女子記録'!$A:$D,4))</f>
        <v/>
      </c>
      <c r="G37" s="170"/>
      <c r="H37" s="171"/>
      <c r="I37" s="183"/>
      <c r="J37" s="188"/>
      <c r="K37" s="184" t="str">
        <f>IF(G37="","",RANK(G37,G$37:G$44,1))</f>
        <v/>
      </c>
      <c r="L37" s="188"/>
      <c r="M37" s="184" t="str">
        <f t="shared" si="5"/>
        <v/>
      </c>
      <c r="N37" s="182"/>
      <c r="O37" s="171">
        <v>5</v>
      </c>
      <c r="P37" s="166">
        <v>1</v>
      </c>
      <c r="Q37" s="166"/>
      <c r="R37" s="169" t="str">
        <f>IF($Q37="","",VLOOKUP($Q37,'５年女子記録 '!$A:$D,2))</f>
        <v/>
      </c>
      <c r="S37" s="169" t="str">
        <f>IF($Q37="","",VLOOKUP($Q37,'５年女子記録 '!$A:$D,3))</f>
        <v/>
      </c>
      <c r="T37" s="169" t="str">
        <f>IF($Q37="","",VLOOKUP($Q37,'５年女子記録 '!$A:$D,4))</f>
        <v/>
      </c>
      <c r="U37" s="170"/>
      <c r="V37" s="171"/>
      <c r="W37" s="183"/>
      <c r="X37" s="188"/>
      <c r="Y37" s="184" t="str">
        <f>IF(U37="","",RANK(U37,U$37:U$44,1))</f>
        <v/>
      </c>
      <c r="Z37" s="188"/>
      <c r="AA37" s="184" t="str">
        <f t="shared" si="7"/>
        <v/>
      </c>
      <c r="AB37" s="182"/>
      <c r="AC37" s="166">
        <v>5</v>
      </c>
      <c r="AD37" s="166">
        <v>1</v>
      </c>
      <c r="AE37" s="166"/>
      <c r="AF37" s="169" t="str">
        <f>IF($AE37="","",VLOOKUP($AE37,'６年女子記録'!$A:$D,2))</f>
        <v/>
      </c>
      <c r="AG37" s="169" t="str">
        <f>IF($AE37="","",VLOOKUP($AE37,'６年女子記録'!$A:$D,3))</f>
        <v/>
      </c>
      <c r="AH37" s="169" t="str">
        <f>IF($AE37="","",VLOOKUP($AE37,'６年女子記録'!$A:$D,4))</f>
        <v/>
      </c>
      <c r="AI37" s="170"/>
      <c r="AJ37" s="171"/>
      <c r="AK37" s="183">
        <v>0</v>
      </c>
      <c r="AL37" s="188"/>
      <c r="AM37" s="184" t="str">
        <f>IF(AI37="","",RANK(AI37,AI$37:AI$44,1))</f>
        <v/>
      </c>
      <c r="AN37" s="188"/>
      <c r="AO37" s="184" t="str">
        <f t="shared" si="0"/>
        <v/>
      </c>
      <c r="AP37" s="193"/>
    </row>
    <row r="38" spans="1:42" s="160" customFormat="1" ht="16.5" customHeight="1">
      <c r="A38" s="171">
        <v>5</v>
      </c>
      <c r="B38" s="166">
        <v>2</v>
      </c>
      <c r="C38" s="166"/>
      <c r="D38" s="169" t="str">
        <f>IF($C38="","",VLOOKUP($C38,'４年女子記録'!$A:$D,2))</f>
        <v/>
      </c>
      <c r="E38" s="169" t="str">
        <f>IF($C38="","",VLOOKUP($C38,'４年女子記録'!$A:$D,3))</f>
        <v/>
      </c>
      <c r="F38" s="169" t="str">
        <f>IF($C38="","",VLOOKUP($C38,'４年女子記録'!$A:$D,4))</f>
        <v/>
      </c>
      <c r="G38" s="170"/>
      <c r="H38" s="171"/>
      <c r="I38" s="186" t="str">
        <f>IF(I37="","",I37)</f>
        <v/>
      </c>
      <c r="J38" s="188"/>
      <c r="K38" s="184" t="str">
        <f t="shared" ref="K38:K44" si="27">IF(G38="","",RANK(G38,G$37:G$44,1))</f>
        <v/>
      </c>
      <c r="L38" s="188"/>
      <c r="M38" s="184" t="str">
        <f t="shared" si="5"/>
        <v/>
      </c>
      <c r="N38" s="182"/>
      <c r="O38" s="171">
        <v>5</v>
      </c>
      <c r="P38" s="166">
        <v>2</v>
      </c>
      <c r="Q38" s="166"/>
      <c r="R38" s="169" t="str">
        <f>IF($Q38="","",VLOOKUP($Q38,'５年女子記録 '!$A:$D,2))</f>
        <v/>
      </c>
      <c r="S38" s="169" t="str">
        <f>IF($Q38="","",VLOOKUP($Q38,'５年女子記録 '!$A:$D,3))</f>
        <v/>
      </c>
      <c r="T38" s="169" t="str">
        <f>IF($Q38="","",VLOOKUP($Q38,'５年女子記録 '!$A:$D,4))</f>
        <v/>
      </c>
      <c r="U38" s="170"/>
      <c r="V38" s="171"/>
      <c r="W38" s="186" t="str">
        <f>IF(W37="","",W37)</f>
        <v/>
      </c>
      <c r="X38" s="188"/>
      <c r="Y38" s="184" t="str">
        <f t="shared" ref="Y38:Y44" si="28">IF(U38="","",RANK(U38,U$37:U$44,1))</f>
        <v/>
      </c>
      <c r="Z38" s="188"/>
      <c r="AA38" s="184" t="str">
        <f t="shared" si="7"/>
        <v/>
      </c>
      <c r="AB38" s="182"/>
      <c r="AC38" s="166">
        <v>5</v>
      </c>
      <c r="AD38" s="166">
        <v>2</v>
      </c>
      <c r="AE38" s="166">
        <v>34</v>
      </c>
      <c r="AF38" s="169" t="str">
        <f>IF($AE38="","",VLOOKUP($AE38,'６年女子記録'!$A:$D,2))</f>
        <v>藤本　茉優</v>
      </c>
      <c r="AG38" s="169" t="str">
        <f>IF($AE38="","",VLOOKUP($AE38,'６年女子記録'!$A:$D,3))</f>
        <v>ﾌｼﾞﾓﾄ ﾏﾕ</v>
      </c>
      <c r="AH38" s="169" t="str">
        <f>IF($AE38="","",VLOOKUP($AE38,'６年女子記録'!$A:$D,4))</f>
        <v>かなざわ総合ＳＣ</v>
      </c>
      <c r="AI38" s="170">
        <v>13.78</v>
      </c>
      <c r="AJ38" s="171"/>
      <c r="AK38" s="186">
        <f>IF(AK37="","",AK37)</f>
        <v>0</v>
      </c>
      <c r="AL38" s="188"/>
      <c r="AM38" s="184">
        <f t="shared" ref="AM38:AM44" si="29">IF(AI38="","",RANK(AI38,AI$37:AI$44,1))</f>
        <v>3</v>
      </c>
      <c r="AN38" s="188"/>
      <c r="AO38" s="184">
        <f t="shared" si="0"/>
        <v>3</v>
      </c>
    </row>
    <row r="39" spans="1:42" s="160" customFormat="1" ht="16.5" customHeight="1">
      <c r="A39" s="171">
        <v>5</v>
      </c>
      <c r="B39" s="166">
        <v>3</v>
      </c>
      <c r="C39" s="166"/>
      <c r="D39" s="169" t="str">
        <f>IF($C39="","",VLOOKUP($C39,'４年女子記録'!$A:$D,2))</f>
        <v/>
      </c>
      <c r="E39" s="169" t="str">
        <f>IF($C39="","",VLOOKUP($C39,'４年女子記録'!$A:$D,3))</f>
        <v/>
      </c>
      <c r="F39" s="169" t="str">
        <f>IF($C39="","",VLOOKUP($C39,'４年女子記録'!$A:$D,4))</f>
        <v/>
      </c>
      <c r="G39" s="170"/>
      <c r="H39" s="171"/>
      <c r="I39" s="186" t="str">
        <f t="shared" ref="I39:I44" si="30">IF(I38="","",I38)</f>
        <v/>
      </c>
      <c r="J39" s="188"/>
      <c r="K39" s="184" t="str">
        <f t="shared" si="27"/>
        <v/>
      </c>
      <c r="L39" s="188"/>
      <c r="M39" s="184" t="str">
        <f t="shared" si="5"/>
        <v/>
      </c>
      <c r="N39" s="182"/>
      <c r="O39" s="171">
        <v>5</v>
      </c>
      <c r="P39" s="166">
        <v>3</v>
      </c>
      <c r="Q39" s="166"/>
      <c r="R39" s="169" t="str">
        <f>IF($Q39="","",VLOOKUP($Q39,'５年女子記録 '!$A:$D,2))</f>
        <v/>
      </c>
      <c r="S39" s="169" t="str">
        <f>IF($Q39="","",VLOOKUP($Q39,'５年女子記録 '!$A:$D,3))</f>
        <v/>
      </c>
      <c r="T39" s="169" t="str">
        <f>IF($Q39="","",VLOOKUP($Q39,'５年女子記録 '!$A:$D,4))</f>
        <v/>
      </c>
      <c r="U39" s="170"/>
      <c r="V39" s="171"/>
      <c r="W39" s="186" t="str">
        <f t="shared" ref="W39:W44" si="31">IF(W38="","",W38)</f>
        <v/>
      </c>
      <c r="X39" s="188"/>
      <c r="Y39" s="184" t="str">
        <f t="shared" si="28"/>
        <v/>
      </c>
      <c r="Z39" s="188"/>
      <c r="AA39" s="184" t="str">
        <f t="shared" si="7"/>
        <v/>
      </c>
      <c r="AB39" s="182"/>
      <c r="AC39" s="166">
        <v>5</v>
      </c>
      <c r="AD39" s="166">
        <v>3</v>
      </c>
      <c r="AE39" s="166">
        <v>17</v>
      </c>
      <c r="AF39" s="169" t="str">
        <f>IF($AE39="","",VLOOKUP($AE39,'６年女子記録'!$A:$D,2))</f>
        <v>能口　心和</v>
      </c>
      <c r="AG39" s="169" t="str">
        <f>IF($AE39="","",VLOOKUP($AE39,'６年女子記録'!$A:$D,3))</f>
        <v>ﾉｸﾞﾁ ｺｺﾅ</v>
      </c>
      <c r="AH39" s="169" t="str">
        <f>IF($AE39="","",VLOOKUP($AE39,'６年女子記録'!$A:$D,4))</f>
        <v>河北AC</v>
      </c>
      <c r="AI39" s="170">
        <v>13.51</v>
      </c>
      <c r="AJ39" s="171"/>
      <c r="AK39" s="186">
        <f t="shared" ref="AK39:AK44" si="32">IF(AK38="","",AK38)</f>
        <v>0</v>
      </c>
      <c r="AL39" s="188"/>
      <c r="AM39" s="184">
        <f t="shared" si="29"/>
        <v>2</v>
      </c>
      <c r="AN39" s="188"/>
      <c r="AO39" s="184">
        <f t="shared" si="0"/>
        <v>2</v>
      </c>
      <c r="AP39" s="160" t="s">
        <v>275</v>
      </c>
    </row>
    <row r="40" spans="1:42" s="160" customFormat="1" ht="16.5" customHeight="1">
      <c r="A40" s="171">
        <v>5</v>
      </c>
      <c r="B40" s="166">
        <v>4</v>
      </c>
      <c r="C40" s="166"/>
      <c r="D40" s="169" t="str">
        <f>IF($C40="","",VLOOKUP($C40,'４年女子記録'!$A:$D,2))</f>
        <v/>
      </c>
      <c r="E40" s="169" t="str">
        <f>IF($C40="","",VLOOKUP($C40,'４年女子記録'!$A:$D,3))</f>
        <v/>
      </c>
      <c r="F40" s="169" t="str">
        <f>IF($C40="","",VLOOKUP($C40,'４年女子記録'!$A:$D,4))</f>
        <v/>
      </c>
      <c r="G40" s="170"/>
      <c r="H40" s="171"/>
      <c r="I40" s="186" t="str">
        <f t="shared" si="30"/>
        <v/>
      </c>
      <c r="J40" s="188"/>
      <c r="K40" s="184" t="str">
        <f t="shared" si="27"/>
        <v/>
      </c>
      <c r="L40" s="188"/>
      <c r="M40" s="184" t="str">
        <f t="shared" si="5"/>
        <v/>
      </c>
      <c r="N40" s="182"/>
      <c r="O40" s="171">
        <v>5</v>
      </c>
      <c r="P40" s="166">
        <v>4</v>
      </c>
      <c r="Q40" s="166"/>
      <c r="R40" s="169" t="str">
        <f>IF($Q40="","",VLOOKUP($Q40,'５年女子記録 '!$A:$D,2))</f>
        <v/>
      </c>
      <c r="S40" s="169" t="str">
        <f>IF($Q40="","",VLOOKUP($Q40,'５年女子記録 '!$A:$D,3))</f>
        <v/>
      </c>
      <c r="T40" s="169" t="str">
        <f>IF($Q40="","",VLOOKUP($Q40,'５年女子記録 '!$A:$D,4))</f>
        <v/>
      </c>
      <c r="U40" s="170"/>
      <c r="V40" s="171"/>
      <c r="W40" s="186" t="str">
        <f t="shared" si="31"/>
        <v/>
      </c>
      <c r="X40" s="188"/>
      <c r="Y40" s="184" t="str">
        <f t="shared" si="28"/>
        <v/>
      </c>
      <c r="Z40" s="188"/>
      <c r="AA40" s="184" t="str">
        <f t="shared" si="7"/>
        <v/>
      </c>
      <c r="AB40" s="182"/>
      <c r="AC40" s="166">
        <v>5</v>
      </c>
      <c r="AD40" s="166">
        <v>4</v>
      </c>
      <c r="AE40" s="166">
        <v>35</v>
      </c>
      <c r="AF40" s="169" t="str">
        <f>IF($AE40="","",VLOOKUP($AE40,'６年女子記録'!$A:$D,2))</f>
        <v>橋本　蒼衣</v>
      </c>
      <c r="AG40" s="169" t="str">
        <f>IF($AE40="","",VLOOKUP($AE40,'６年女子記録'!$A:$D,3))</f>
        <v>ﾊｼﾓﾄ ｱｵｲ</v>
      </c>
      <c r="AH40" s="169" t="str">
        <f>IF($AE40="","",VLOOKUP($AE40,'６年女子記録'!$A:$D,4))</f>
        <v>かなざわ総合ＳＣ</v>
      </c>
      <c r="AI40" s="170">
        <v>13.48</v>
      </c>
      <c r="AJ40" s="171"/>
      <c r="AK40" s="186">
        <f t="shared" si="32"/>
        <v>0</v>
      </c>
      <c r="AL40" s="188"/>
      <c r="AM40" s="184">
        <f t="shared" si="29"/>
        <v>1</v>
      </c>
      <c r="AN40" s="188"/>
      <c r="AO40" s="184">
        <f t="shared" si="0"/>
        <v>1</v>
      </c>
      <c r="AP40" s="160" t="s">
        <v>275</v>
      </c>
    </row>
    <row r="41" spans="1:42" s="160" customFormat="1" ht="16.5" customHeight="1">
      <c r="A41" s="171">
        <v>5</v>
      </c>
      <c r="B41" s="166">
        <v>5</v>
      </c>
      <c r="C41" s="166"/>
      <c r="D41" s="169" t="str">
        <f>IF($C41="","",VLOOKUP($C41,'４年女子記録'!$A:$D,2))</f>
        <v/>
      </c>
      <c r="E41" s="169" t="str">
        <f>IF($C41="","",VLOOKUP($C41,'４年女子記録'!$A:$D,3))</f>
        <v/>
      </c>
      <c r="F41" s="169" t="str">
        <f>IF($C41="","",VLOOKUP($C41,'４年女子記録'!$A:$D,4))</f>
        <v/>
      </c>
      <c r="G41" s="170"/>
      <c r="H41" s="171"/>
      <c r="I41" s="186" t="str">
        <f t="shared" si="30"/>
        <v/>
      </c>
      <c r="J41" s="188"/>
      <c r="K41" s="184" t="str">
        <f t="shared" si="27"/>
        <v/>
      </c>
      <c r="L41" s="188"/>
      <c r="M41" s="184" t="str">
        <f t="shared" si="5"/>
        <v/>
      </c>
      <c r="N41" s="182"/>
      <c r="O41" s="171">
        <v>5</v>
      </c>
      <c r="P41" s="166">
        <v>5</v>
      </c>
      <c r="Q41" s="166"/>
      <c r="R41" s="169" t="str">
        <f>IF($Q41="","",VLOOKUP($Q41,'５年女子記録 '!$A:$D,2))</f>
        <v/>
      </c>
      <c r="S41" s="169" t="str">
        <f>IF($Q41="","",VLOOKUP($Q41,'５年女子記録 '!$A:$D,3))</f>
        <v/>
      </c>
      <c r="T41" s="169" t="str">
        <f>IF($Q41="","",VLOOKUP($Q41,'５年女子記録 '!$A:$D,4))</f>
        <v/>
      </c>
      <c r="U41" s="170"/>
      <c r="V41" s="171"/>
      <c r="W41" s="186" t="str">
        <f t="shared" si="31"/>
        <v/>
      </c>
      <c r="X41" s="188"/>
      <c r="Y41" s="184" t="str">
        <f t="shared" si="28"/>
        <v/>
      </c>
      <c r="Z41" s="188"/>
      <c r="AA41" s="184" t="str">
        <f t="shared" si="7"/>
        <v/>
      </c>
      <c r="AB41" s="182"/>
      <c r="AC41" s="166">
        <v>5</v>
      </c>
      <c r="AD41" s="166">
        <v>5</v>
      </c>
      <c r="AE41" s="166">
        <v>23</v>
      </c>
      <c r="AF41" s="169" t="str">
        <f>IF($AE41="","",VLOOKUP($AE41,'６年女子記録'!$A:$D,2))</f>
        <v>中川　結月</v>
      </c>
      <c r="AG41" s="169" t="str">
        <f>IF($AE41="","",VLOOKUP($AE41,'６年女子記録'!$A:$D,3))</f>
        <v>ﾅｶｶﾞﾜ ﾕﾂﾞｷ</v>
      </c>
      <c r="AH41" s="169" t="str">
        <f>IF($AE41="","",VLOOKUP($AE41,'６年女子記録'!$A:$D,4))</f>
        <v>物見山ジュニア</v>
      </c>
      <c r="AI41" s="170">
        <v>14.28</v>
      </c>
      <c r="AJ41" s="171"/>
      <c r="AK41" s="186">
        <f t="shared" si="32"/>
        <v>0</v>
      </c>
      <c r="AL41" s="188"/>
      <c r="AM41" s="184">
        <f t="shared" si="29"/>
        <v>4</v>
      </c>
      <c r="AN41" s="188"/>
      <c r="AO41" s="184">
        <f t="shared" si="0"/>
        <v>4</v>
      </c>
    </row>
    <row r="42" spans="1:42" s="160" customFormat="1" ht="16.5" customHeight="1">
      <c r="A42" s="171">
        <v>5</v>
      </c>
      <c r="B42" s="166">
        <v>6</v>
      </c>
      <c r="C42" s="166"/>
      <c r="D42" s="169" t="str">
        <f>IF($C42="","",VLOOKUP($C42,'４年女子記録'!$A:$D,2))</f>
        <v/>
      </c>
      <c r="E42" s="169" t="str">
        <f>IF($C42="","",VLOOKUP($C42,'４年女子記録'!$A:$D,3))</f>
        <v/>
      </c>
      <c r="F42" s="169" t="str">
        <f>IF($C42="","",VLOOKUP($C42,'４年女子記録'!$A:$D,4))</f>
        <v/>
      </c>
      <c r="G42" s="170"/>
      <c r="H42" s="171"/>
      <c r="I42" s="186" t="str">
        <f t="shared" si="30"/>
        <v/>
      </c>
      <c r="J42" s="188"/>
      <c r="K42" s="184" t="str">
        <f t="shared" si="27"/>
        <v/>
      </c>
      <c r="L42" s="188"/>
      <c r="M42" s="184" t="str">
        <f t="shared" si="5"/>
        <v/>
      </c>
      <c r="N42" s="182"/>
      <c r="O42" s="171">
        <v>5</v>
      </c>
      <c r="P42" s="166">
        <v>6</v>
      </c>
      <c r="Q42" s="166"/>
      <c r="R42" s="169" t="str">
        <f>IF($Q42="","",VLOOKUP($Q42,'５年女子記録 '!$A:$D,2))</f>
        <v/>
      </c>
      <c r="S42" s="169" t="str">
        <f>IF($Q42="","",VLOOKUP($Q42,'５年女子記録 '!$A:$D,3))</f>
        <v/>
      </c>
      <c r="T42" s="169" t="str">
        <f>IF($Q42="","",VLOOKUP($Q42,'５年女子記録 '!$A:$D,4))</f>
        <v/>
      </c>
      <c r="U42" s="170"/>
      <c r="V42" s="171"/>
      <c r="W42" s="186" t="str">
        <f t="shared" si="31"/>
        <v/>
      </c>
      <c r="X42" s="188"/>
      <c r="Y42" s="184" t="str">
        <f t="shared" si="28"/>
        <v/>
      </c>
      <c r="Z42" s="188"/>
      <c r="AA42" s="184" t="str">
        <f t="shared" si="7"/>
        <v/>
      </c>
      <c r="AB42" s="182"/>
      <c r="AC42" s="166">
        <v>5</v>
      </c>
      <c r="AD42" s="166">
        <v>6</v>
      </c>
      <c r="AE42" s="166">
        <v>14</v>
      </c>
      <c r="AF42" s="169" t="str">
        <f>IF($AE42="","",VLOOKUP($AE42,'６年女子記録'!$A:$D,2))</f>
        <v>渋洞　綾里</v>
      </c>
      <c r="AG42" s="169" t="str">
        <f>IF($AE42="","",VLOOKUP($AE42,'６年女子記録'!$A:$D,3))</f>
        <v>ｼﾌﾞﾄﾞｳ ｱﾔﾘ</v>
      </c>
      <c r="AH42" s="169" t="str">
        <f>IF($AE42="","",VLOOKUP($AE42,'６年女子記録'!$A:$D,4))</f>
        <v>輪島ジュニア</v>
      </c>
      <c r="AI42" s="170">
        <v>14.39</v>
      </c>
      <c r="AJ42" s="171"/>
      <c r="AK42" s="186">
        <f t="shared" si="32"/>
        <v>0</v>
      </c>
      <c r="AL42" s="188"/>
      <c r="AM42" s="184">
        <f t="shared" si="29"/>
        <v>5</v>
      </c>
      <c r="AN42" s="188"/>
      <c r="AO42" s="184">
        <f t="shared" si="0"/>
        <v>5</v>
      </c>
    </row>
    <row r="43" spans="1:42" s="160" customFormat="1" ht="16.5" customHeight="1">
      <c r="A43" s="171">
        <v>5</v>
      </c>
      <c r="B43" s="166">
        <v>7</v>
      </c>
      <c r="C43" s="166"/>
      <c r="D43" s="169" t="str">
        <f>IF($C43="","",VLOOKUP($C43,'４年女子記録'!$A:$D,2))</f>
        <v/>
      </c>
      <c r="E43" s="169" t="str">
        <f>IF($C43="","",VLOOKUP($C43,'４年女子記録'!$A:$D,3))</f>
        <v/>
      </c>
      <c r="F43" s="169" t="str">
        <f>IF($C43="","",VLOOKUP($C43,'４年女子記録'!$A:$D,4))</f>
        <v/>
      </c>
      <c r="G43" s="170"/>
      <c r="H43" s="171"/>
      <c r="I43" s="186" t="str">
        <f t="shared" si="30"/>
        <v/>
      </c>
      <c r="J43" s="188"/>
      <c r="K43" s="184" t="str">
        <f t="shared" si="27"/>
        <v/>
      </c>
      <c r="L43" s="188"/>
      <c r="M43" s="184" t="str">
        <f t="shared" si="5"/>
        <v/>
      </c>
      <c r="N43" s="182"/>
      <c r="O43" s="171">
        <v>5</v>
      </c>
      <c r="P43" s="166">
        <v>7</v>
      </c>
      <c r="Q43" s="166"/>
      <c r="R43" s="169" t="str">
        <f>IF($Q43="","",VLOOKUP($Q43,'５年女子記録 '!$A:$D,2))</f>
        <v/>
      </c>
      <c r="S43" s="169" t="str">
        <f>IF($Q43="","",VLOOKUP($Q43,'５年女子記録 '!$A:$D,3))</f>
        <v/>
      </c>
      <c r="T43" s="169" t="str">
        <f>IF($Q43="","",VLOOKUP($Q43,'５年女子記録 '!$A:$D,4))</f>
        <v/>
      </c>
      <c r="U43" s="170"/>
      <c r="V43" s="171"/>
      <c r="W43" s="186" t="str">
        <f t="shared" si="31"/>
        <v/>
      </c>
      <c r="X43" s="188"/>
      <c r="Y43" s="184" t="str">
        <f t="shared" si="28"/>
        <v/>
      </c>
      <c r="Z43" s="188"/>
      <c r="AA43" s="184" t="str">
        <f t="shared" si="7"/>
        <v/>
      </c>
      <c r="AB43" s="182"/>
      <c r="AC43" s="166">
        <v>5</v>
      </c>
      <c r="AD43" s="166">
        <v>7</v>
      </c>
      <c r="AE43" s="166">
        <v>16</v>
      </c>
      <c r="AF43" s="169" t="str">
        <f>IF($AE43="","",VLOOKUP($AE43,'６年女子記録'!$A:$D,2))</f>
        <v>橋爪　仁奈</v>
      </c>
      <c r="AG43" s="169" t="str">
        <f>IF($AE43="","",VLOOKUP($AE43,'６年女子記録'!$A:$D,3))</f>
        <v>ﾊｼｽﾞﾒ ﾆｲﾅ</v>
      </c>
      <c r="AH43" s="169" t="str">
        <f>IF($AE43="","",VLOOKUP($AE43,'６年女子記録'!$A:$D,4))</f>
        <v>河北AC</v>
      </c>
      <c r="AI43" s="170">
        <v>14.78</v>
      </c>
      <c r="AJ43" s="171"/>
      <c r="AK43" s="186">
        <f t="shared" si="32"/>
        <v>0</v>
      </c>
      <c r="AL43" s="188"/>
      <c r="AM43" s="184">
        <f t="shared" si="29"/>
        <v>6</v>
      </c>
      <c r="AN43" s="188"/>
      <c r="AO43" s="184">
        <f t="shared" si="0"/>
        <v>7</v>
      </c>
    </row>
    <row r="44" spans="1:42" s="160" customFormat="1" ht="16.5" customHeight="1">
      <c r="A44" s="167">
        <v>5</v>
      </c>
      <c r="B44" s="167">
        <v>8</v>
      </c>
      <c r="C44" s="167"/>
      <c r="D44" s="172" t="str">
        <f>IF($C44="","",VLOOKUP($C44,'４年女子記録'!$A:$D,2))</f>
        <v/>
      </c>
      <c r="E44" s="172" t="str">
        <f>IF($C44="","",VLOOKUP($C44,'４年女子記録'!$A:$D,3))</f>
        <v/>
      </c>
      <c r="F44" s="172" t="str">
        <f>IF($C44="","",VLOOKUP($C44,'４年女子記録'!$A:$D,4))</f>
        <v/>
      </c>
      <c r="G44" s="173"/>
      <c r="H44" s="167"/>
      <c r="I44" s="187" t="str">
        <f t="shared" si="30"/>
        <v/>
      </c>
      <c r="J44" s="189"/>
      <c r="K44" s="167" t="str">
        <f t="shared" si="27"/>
        <v/>
      </c>
      <c r="L44" s="189"/>
      <c r="M44" s="167" t="str">
        <f t="shared" si="5"/>
        <v/>
      </c>
      <c r="N44" s="182"/>
      <c r="O44" s="167">
        <v>5</v>
      </c>
      <c r="P44" s="167">
        <v>8</v>
      </c>
      <c r="Q44" s="167"/>
      <c r="R44" s="172" t="str">
        <f>IF($Q44="","",VLOOKUP($Q44,'５年女子記録 '!$A:$D,2))</f>
        <v/>
      </c>
      <c r="S44" s="172" t="str">
        <f>IF($Q44="","",VLOOKUP($Q44,'５年女子記録 '!$A:$D,3))</f>
        <v/>
      </c>
      <c r="T44" s="172" t="str">
        <f>IF($Q44="","",VLOOKUP($Q44,'５年女子記録 '!$A:$D,4))</f>
        <v/>
      </c>
      <c r="U44" s="173"/>
      <c r="V44" s="167"/>
      <c r="W44" s="187" t="str">
        <f t="shared" si="31"/>
        <v/>
      </c>
      <c r="X44" s="189"/>
      <c r="Y44" s="167" t="str">
        <f t="shared" si="28"/>
        <v/>
      </c>
      <c r="Z44" s="189"/>
      <c r="AA44" s="167" t="str">
        <f t="shared" si="7"/>
        <v/>
      </c>
      <c r="AB44" s="182"/>
      <c r="AC44" s="167">
        <v>5</v>
      </c>
      <c r="AD44" s="167">
        <v>8</v>
      </c>
      <c r="AE44" s="167">
        <v>31</v>
      </c>
      <c r="AF44" s="172" t="str">
        <f>IF($AE44="","",VLOOKUP($AE44,'６年女子記録'!$A:$D,2))</f>
        <v>北出　陽菜</v>
      </c>
      <c r="AG44" s="172" t="str">
        <f>IF($AE44="","",VLOOKUP($AE44,'６年女子記録'!$A:$D,3))</f>
        <v>ｷﾀﾃﾞ ﾋﾅ</v>
      </c>
      <c r="AH44" s="172" t="str">
        <f>IF($AE44="","",VLOOKUP($AE44,'６年女子記録'!$A:$D,4))</f>
        <v>かほくジュニアAC</v>
      </c>
      <c r="AI44" s="173">
        <v>14.82</v>
      </c>
      <c r="AJ44" s="167"/>
      <c r="AK44" s="187">
        <f t="shared" si="32"/>
        <v>0</v>
      </c>
      <c r="AL44" s="189"/>
      <c r="AM44" s="167">
        <f t="shared" si="29"/>
        <v>7</v>
      </c>
      <c r="AN44" s="189"/>
      <c r="AO44" s="167">
        <f t="shared" si="0"/>
        <v>8</v>
      </c>
    </row>
    <row r="45" spans="1:42" s="160" customFormat="1" ht="16.5" customHeight="1">
      <c r="A45" s="171">
        <v>6</v>
      </c>
      <c r="B45" s="166">
        <v>1</v>
      </c>
      <c r="C45" s="166"/>
      <c r="D45" s="169" t="str">
        <f>IF($C45="","",VLOOKUP($C45,'４年女子記録'!$A:$D,2))</f>
        <v/>
      </c>
      <c r="E45" s="169" t="str">
        <f>IF($C45="","",VLOOKUP($C45,'４年女子記録'!$A:$D,3))</f>
        <v/>
      </c>
      <c r="F45" s="169" t="str">
        <f>IF($C45="","",VLOOKUP($C45,'４年女子記録'!$A:$D,4))</f>
        <v/>
      </c>
      <c r="G45" s="170"/>
      <c r="H45" s="171"/>
      <c r="I45" s="183"/>
      <c r="J45" s="188"/>
      <c r="K45" s="184" t="str">
        <f>IF(G45="","",RANK(G45,G$45:G$52,1))</f>
        <v/>
      </c>
      <c r="L45" s="188"/>
      <c r="M45" s="184" t="str">
        <f t="shared" si="5"/>
        <v/>
      </c>
      <c r="N45" s="182"/>
      <c r="O45" s="171">
        <v>6</v>
      </c>
      <c r="P45" s="166">
        <v>1</v>
      </c>
      <c r="Q45" s="166"/>
      <c r="R45" s="169" t="str">
        <f>IF($Q45="","",VLOOKUP($Q45,'５年女子記録 '!$A:$D,2))</f>
        <v/>
      </c>
      <c r="S45" s="169" t="str">
        <f>IF($Q45="","",VLOOKUP($Q45,'５年女子記録 '!$A:$D,3))</f>
        <v/>
      </c>
      <c r="T45" s="169" t="str">
        <f>IF($Q45="","",VLOOKUP($Q45,'５年女子記録 '!$A:$D,4))</f>
        <v/>
      </c>
      <c r="U45" s="170"/>
      <c r="V45" s="171"/>
      <c r="W45" s="183"/>
      <c r="X45" s="188"/>
      <c r="Y45" s="184" t="str">
        <f>IF(U45="","",RANK(U45,U$45:U$52,1))</f>
        <v/>
      </c>
      <c r="Z45" s="188"/>
      <c r="AA45" s="184" t="str">
        <f t="shared" si="7"/>
        <v/>
      </c>
      <c r="AB45" s="182"/>
      <c r="AC45" s="171">
        <v>6</v>
      </c>
      <c r="AD45" s="166">
        <v>1</v>
      </c>
      <c r="AE45" s="166"/>
      <c r="AF45" s="169" t="str">
        <f>IF($AE45="","",VLOOKUP($AE45,'６年女子記録'!$A:$D,2))</f>
        <v/>
      </c>
      <c r="AG45" s="169" t="str">
        <f>IF($AE45="","",VLOOKUP($AE45,'６年女子記録'!$A:$D,3))</f>
        <v/>
      </c>
      <c r="AH45" s="169" t="str">
        <f>IF($AE45="","",VLOOKUP($AE45,'６年女子記録'!$A:$D,4))</f>
        <v/>
      </c>
      <c r="AI45" s="170"/>
      <c r="AJ45" s="171"/>
      <c r="AK45" s="183"/>
      <c r="AL45" s="188"/>
      <c r="AM45" s="184" t="str">
        <f>IF(AI45="","",RANK(AI45,AI$45:AI$52,1))</f>
        <v/>
      </c>
      <c r="AN45" s="188"/>
      <c r="AO45" s="184" t="str">
        <f t="shared" si="0"/>
        <v/>
      </c>
      <c r="AP45" s="193"/>
    </row>
    <row r="46" spans="1:42" s="160" customFormat="1" ht="16.5" customHeight="1">
      <c r="A46" s="171">
        <v>6</v>
      </c>
      <c r="B46" s="166">
        <v>2</v>
      </c>
      <c r="C46" s="166"/>
      <c r="D46" s="169" t="str">
        <f>IF($C46="","",VLOOKUP($C46,'４年女子記録'!$A:$D,2))</f>
        <v/>
      </c>
      <c r="E46" s="169" t="str">
        <f>IF($C46="","",VLOOKUP($C46,'４年女子記録'!$A:$D,3))</f>
        <v/>
      </c>
      <c r="F46" s="169" t="str">
        <f>IF($C46="","",VLOOKUP($C46,'４年女子記録'!$A:$D,4))</f>
        <v/>
      </c>
      <c r="G46" s="170"/>
      <c r="H46" s="171"/>
      <c r="I46" s="186" t="str">
        <f>IF(I45="","",I45)</f>
        <v/>
      </c>
      <c r="J46" s="188"/>
      <c r="K46" s="184" t="str">
        <f t="shared" ref="K46:K52" si="33">IF(G46="","",RANK(G46,G$45:G$52,1))</f>
        <v/>
      </c>
      <c r="L46" s="188"/>
      <c r="M46" s="184" t="str">
        <f t="shared" si="5"/>
        <v/>
      </c>
      <c r="N46" s="182"/>
      <c r="O46" s="171">
        <v>6</v>
      </c>
      <c r="P46" s="166">
        <v>2</v>
      </c>
      <c r="Q46" s="166"/>
      <c r="R46" s="169" t="str">
        <f>IF($Q46="","",VLOOKUP($Q46,'５年女子記録 '!$A:$D,2))</f>
        <v/>
      </c>
      <c r="S46" s="169" t="str">
        <f>IF($Q46="","",VLOOKUP($Q46,'５年女子記録 '!$A:$D,3))</f>
        <v/>
      </c>
      <c r="T46" s="169" t="str">
        <f>IF($Q46="","",VLOOKUP($Q46,'５年女子記録 '!$A:$D,4))</f>
        <v/>
      </c>
      <c r="U46" s="170"/>
      <c r="V46" s="171"/>
      <c r="W46" s="186" t="str">
        <f>IF(W45="","",W45)</f>
        <v/>
      </c>
      <c r="X46" s="188"/>
      <c r="Y46" s="184" t="str">
        <f t="shared" ref="Y46:Y52" si="34">IF(U46="","",RANK(U46,U$45:U$52,1))</f>
        <v/>
      </c>
      <c r="Z46" s="188"/>
      <c r="AA46" s="184" t="str">
        <f t="shared" si="7"/>
        <v/>
      </c>
      <c r="AB46" s="182"/>
      <c r="AC46" s="171">
        <v>6</v>
      </c>
      <c r="AD46" s="166">
        <v>2</v>
      </c>
      <c r="AE46" s="166"/>
      <c r="AF46" s="169" t="str">
        <f>IF($AE46="","",VLOOKUP($AE46,'６年女子記録'!$A:$D,2))</f>
        <v/>
      </c>
      <c r="AG46" s="169" t="str">
        <f>IF($AE46="","",VLOOKUP($AE46,'６年女子記録'!$A:$D,3))</f>
        <v/>
      </c>
      <c r="AH46" s="169" t="str">
        <f>IF($AE46="","",VLOOKUP($AE46,'６年女子記録'!$A:$D,4))</f>
        <v/>
      </c>
      <c r="AI46" s="170"/>
      <c r="AJ46" s="171"/>
      <c r="AK46" s="186" t="str">
        <f>IF(AK45="","",AK45)</f>
        <v/>
      </c>
      <c r="AL46" s="188"/>
      <c r="AM46" s="184" t="str">
        <f t="shared" ref="AM46:AM52" si="35">IF(AI46="","",RANK(AI46,AI$45:AI$52,1))</f>
        <v/>
      </c>
      <c r="AN46" s="188"/>
      <c r="AO46" s="184" t="str">
        <f t="shared" si="0"/>
        <v/>
      </c>
    </row>
    <row r="47" spans="1:42" s="160" customFormat="1" ht="16.5" customHeight="1">
      <c r="A47" s="171">
        <v>6</v>
      </c>
      <c r="B47" s="166">
        <v>3</v>
      </c>
      <c r="C47" s="166"/>
      <c r="D47" s="169" t="str">
        <f>IF($C47="","",VLOOKUP($C47,'４年女子記録'!$A:$D,2))</f>
        <v/>
      </c>
      <c r="E47" s="169" t="str">
        <f>IF($C47="","",VLOOKUP($C47,'４年女子記録'!$A:$D,3))</f>
        <v/>
      </c>
      <c r="F47" s="169" t="str">
        <f>IF($C47="","",VLOOKUP($C47,'４年女子記録'!$A:$D,4))</f>
        <v/>
      </c>
      <c r="G47" s="170"/>
      <c r="H47" s="171"/>
      <c r="I47" s="186" t="str">
        <f t="shared" ref="I47:I52" si="36">IF(I46="","",I46)</f>
        <v/>
      </c>
      <c r="J47" s="188"/>
      <c r="K47" s="184" t="str">
        <f t="shared" si="33"/>
        <v/>
      </c>
      <c r="L47" s="188"/>
      <c r="M47" s="184" t="str">
        <f t="shared" si="5"/>
        <v/>
      </c>
      <c r="N47" s="182"/>
      <c r="O47" s="171">
        <v>6</v>
      </c>
      <c r="P47" s="166">
        <v>3</v>
      </c>
      <c r="Q47" s="166"/>
      <c r="R47" s="169" t="str">
        <f>IF($Q47="","",VLOOKUP($Q47,'５年女子記録 '!$A:$D,2))</f>
        <v/>
      </c>
      <c r="S47" s="169" t="str">
        <f>IF($Q47="","",VLOOKUP($Q47,'５年女子記録 '!$A:$D,3))</f>
        <v/>
      </c>
      <c r="T47" s="169" t="str">
        <f>IF($Q47="","",VLOOKUP($Q47,'５年女子記録 '!$A:$D,4))</f>
        <v/>
      </c>
      <c r="U47" s="170"/>
      <c r="V47" s="171"/>
      <c r="W47" s="186" t="str">
        <f t="shared" ref="W47:W52" si="37">IF(W46="","",W46)</f>
        <v/>
      </c>
      <c r="X47" s="188"/>
      <c r="Y47" s="184" t="str">
        <f t="shared" si="34"/>
        <v/>
      </c>
      <c r="Z47" s="188"/>
      <c r="AA47" s="184" t="str">
        <f t="shared" si="7"/>
        <v/>
      </c>
      <c r="AB47" s="182"/>
      <c r="AC47" s="171">
        <v>6</v>
      </c>
      <c r="AD47" s="166">
        <v>3</v>
      </c>
      <c r="AE47" s="166"/>
      <c r="AF47" s="169" t="str">
        <f>IF($AE47="","",VLOOKUP($AE47,'６年女子記録'!$A:$D,2))</f>
        <v/>
      </c>
      <c r="AG47" s="169" t="str">
        <f>IF($AE47="","",VLOOKUP($AE47,'６年女子記録'!$A:$D,3))</f>
        <v/>
      </c>
      <c r="AH47" s="169" t="str">
        <f>IF($AE47="","",VLOOKUP($AE47,'６年女子記録'!$A:$D,4))</f>
        <v/>
      </c>
      <c r="AI47" s="170"/>
      <c r="AJ47" s="171"/>
      <c r="AK47" s="186" t="str">
        <f t="shared" ref="AK47:AK52" si="38">IF(AK46="","",AK46)</f>
        <v/>
      </c>
      <c r="AL47" s="188"/>
      <c r="AM47" s="184" t="str">
        <f t="shared" si="35"/>
        <v/>
      </c>
      <c r="AN47" s="188"/>
      <c r="AO47" s="184" t="str">
        <f t="shared" si="0"/>
        <v/>
      </c>
    </row>
    <row r="48" spans="1:42" s="160" customFormat="1" ht="16.5" customHeight="1">
      <c r="A48" s="171">
        <v>6</v>
      </c>
      <c r="B48" s="166">
        <v>4</v>
      </c>
      <c r="C48" s="166"/>
      <c r="D48" s="169" t="str">
        <f>IF($C48="","",VLOOKUP($C48,'４年女子記録'!$A:$D,2))</f>
        <v/>
      </c>
      <c r="E48" s="169" t="str">
        <f>IF($C48="","",VLOOKUP($C48,'４年女子記録'!$A:$D,3))</f>
        <v/>
      </c>
      <c r="F48" s="169" t="str">
        <f>IF($C48="","",VLOOKUP($C48,'４年女子記録'!$A:$D,4))</f>
        <v/>
      </c>
      <c r="G48" s="170"/>
      <c r="H48" s="171"/>
      <c r="I48" s="186" t="str">
        <f t="shared" si="36"/>
        <v/>
      </c>
      <c r="J48" s="188"/>
      <c r="K48" s="184" t="str">
        <f t="shared" si="33"/>
        <v/>
      </c>
      <c r="L48" s="188"/>
      <c r="M48" s="184" t="str">
        <f t="shared" si="5"/>
        <v/>
      </c>
      <c r="N48" s="182"/>
      <c r="O48" s="171">
        <v>6</v>
      </c>
      <c r="P48" s="166">
        <v>4</v>
      </c>
      <c r="Q48" s="166"/>
      <c r="R48" s="169" t="str">
        <f>IF($Q48="","",VLOOKUP($Q48,'５年女子記録 '!$A:$D,2))</f>
        <v/>
      </c>
      <c r="S48" s="169" t="str">
        <f>IF($Q48="","",VLOOKUP($Q48,'５年女子記録 '!$A:$D,3))</f>
        <v/>
      </c>
      <c r="T48" s="169" t="str">
        <f>IF($Q48="","",VLOOKUP($Q48,'５年女子記録 '!$A:$D,4))</f>
        <v/>
      </c>
      <c r="U48" s="170"/>
      <c r="V48" s="171"/>
      <c r="W48" s="186" t="str">
        <f t="shared" si="37"/>
        <v/>
      </c>
      <c r="X48" s="188"/>
      <c r="Y48" s="184" t="str">
        <f t="shared" si="34"/>
        <v/>
      </c>
      <c r="Z48" s="188"/>
      <c r="AA48" s="184" t="str">
        <f t="shared" si="7"/>
        <v/>
      </c>
      <c r="AB48" s="182"/>
      <c r="AC48" s="171">
        <v>6</v>
      </c>
      <c r="AD48" s="166">
        <v>4</v>
      </c>
      <c r="AE48" s="166"/>
      <c r="AF48" s="169" t="str">
        <f>IF($AE48="","",VLOOKUP($AE48,'６年女子記録'!$A:$D,2))</f>
        <v/>
      </c>
      <c r="AG48" s="169" t="str">
        <f>IF($AE48="","",VLOOKUP($AE48,'６年女子記録'!$A:$D,3))</f>
        <v/>
      </c>
      <c r="AH48" s="169" t="str">
        <f>IF($AE48="","",VLOOKUP($AE48,'６年女子記録'!$A:$D,4))</f>
        <v/>
      </c>
      <c r="AI48" s="170"/>
      <c r="AJ48" s="171"/>
      <c r="AK48" s="186" t="str">
        <f t="shared" si="38"/>
        <v/>
      </c>
      <c r="AL48" s="188"/>
      <c r="AM48" s="184" t="str">
        <f t="shared" si="35"/>
        <v/>
      </c>
      <c r="AN48" s="188"/>
      <c r="AO48" s="184" t="str">
        <f t="shared" si="0"/>
        <v/>
      </c>
    </row>
    <row r="49" spans="1:42" s="160" customFormat="1" ht="16.5" customHeight="1">
      <c r="A49" s="171">
        <v>6</v>
      </c>
      <c r="B49" s="166">
        <v>5</v>
      </c>
      <c r="C49" s="166"/>
      <c r="D49" s="169" t="str">
        <f>IF($C49="","",VLOOKUP($C49,'４年女子記録'!$A:$D,2))</f>
        <v/>
      </c>
      <c r="E49" s="169" t="str">
        <f>IF($C49="","",VLOOKUP($C49,'４年女子記録'!$A:$D,3))</f>
        <v/>
      </c>
      <c r="F49" s="169" t="str">
        <f>IF($C49="","",VLOOKUP($C49,'４年女子記録'!$A:$D,4))</f>
        <v/>
      </c>
      <c r="G49" s="170"/>
      <c r="H49" s="171"/>
      <c r="I49" s="186" t="str">
        <f t="shared" si="36"/>
        <v/>
      </c>
      <c r="J49" s="188"/>
      <c r="K49" s="184" t="str">
        <f t="shared" si="33"/>
        <v/>
      </c>
      <c r="L49" s="188"/>
      <c r="M49" s="184" t="str">
        <f t="shared" si="5"/>
        <v/>
      </c>
      <c r="N49" s="182"/>
      <c r="O49" s="171">
        <v>6</v>
      </c>
      <c r="P49" s="166">
        <v>5</v>
      </c>
      <c r="Q49" s="166"/>
      <c r="R49" s="169" t="str">
        <f>IF($Q49="","",VLOOKUP($Q49,'５年女子記録 '!$A:$D,2))</f>
        <v/>
      </c>
      <c r="S49" s="169" t="str">
        <f>IF($Q49="","",VLOOKUP($Q49,'５年女子記録 '!$A:$D,3))</f>
        <v/>
      </c>
      <c r="T49" s="169" t="str">
        <f>IF($Q49="","",VLOOKUP($Q49,'５年女子記録 '!$A:$D,4))</f>
        <v/>
      </c>
      <c r="U49" s="170"/>
      <c r="V49" s="171"/>
      <c r="W49" s="186" t="str">
        <f t="shared" si="37"/>
        <v/>
      </c>
      <c r="X49" s="188"/>
      <c r="Y49" s="184" t="str">
        <f t="shared" si="34"/>
        <v/>
      </c>
      <c r="Z49" s="188"/>
      <c r="AA49" s="184" t="str">
        <f t="shared" si="7"/>
        <v/>
      </c>
      <c r="AB49" s="182"/>
      <c r="AC49" s="171">
        <v>6</v>
      </c>
      <c r="AD49" s="166">
        <v>5</v>
      </c>
      <c r="AE49" s="166"/>
      <c r="AF49" s="169" t="str">
        <f>IF($AE49="","",VLOOKUP($AE49,'６年女子記録'!$A:$D,2))</f>
        <v/>
      </c>
      <c r="AG49" s="169" t="str">
        <f>IF($AE49="","",VLOOKUP($AE49,'６年女子記録'!$A:$D,3))</f>
        <v/>
      </c>
      <c r="AH49" s="169" t="str">
        <f>IF($AE49="","",VLOOKUP($AE49,'６年女子記録'!$A:$D,4))</f>
        <v/>
      </c>
      <c r="AI49" s="170"/>
      <c r="AJ49" s="171"/>
      <c r="AK49" s="186" t="str">
        <f t="shared" si="38"/>
        <v/>
      </c>
      <c r="AL49" s="188"/>
      <c r="AM49" s="184" t="str">
        <f t="shared" si="35"/>
        <v/>
      </c>
      <c r="AN49" s="188"/>
      <c r="AO49" s="184" t="str">
        <f t="shared" si="0"/>
        <v/>
      </c>
    </row>
    <row r="50" spans="1:42" s="160" customFormat="1" ht="16.5" customHeight="1">
      <c r="A50" s="171">
        <v>6</v>
      </c>
      <c r="B50" s="166">
        <v>6</v>
      </c>
      <c r="C50" s="166"/>
      <c r="D50" s="169" t="str">
        <f>IF($C50="","",VLOOKUP($C50,'４年女子記録'!$A:$D,2))</f>
        <v/>
      </c>
      <c r="E50" s="169" t="str">
        <f>IF($C50="","",VLOOKUP($C50,'４年女子記録'!$A:$D,3))</f>
        <v/>
      </c>
      <c r="F50" s="169" t="str">
        <f>IF($C50="","",VLOOKUP($C50,'４年女子記録'!$A:$D,4))</f>
        <v/>
      </c>
      <c r="G50" s="170"/>
      <c r="H50" s="171"/>
      <c r="I50" s="186" t="str">
        <f t="shared" si="36"/>
        <v/>
      </c>
      <c r="J50" s="188"/>
      <c r="K50" s="184" t="str">
        <f t="shared" si="33"/>
        <v/>
      </c>
      <c r="L50" s="188"/>
      <c r="M50" s="184" t="str">
        <f t="shared" si="5"/>
        <v/>
      </c>
      <c r="N50" s="182"/>
      <c r="O50" s="171">
        <v>6</v>
      </c>
      <c r="P50" s="166">
        <v>6</v>
      </c>
      <c r="Q50" s="166"/>
      <c r="R50" s="169" t="str">
        <f>IF($Q50="","",VLOOKUP($Q50,'５年女子記録 '!$A:$D,2))</f>
        <v/>
      </c>
      <c r="S50" s="169" t="str">
        <f>IF($Q50="","",VLOOKUP($Q50,'５年女子記録 '!$A:$D,3))</f>
        <v/>
      </c>
      <c r="T50" s="169" t="str">
        <f>IF($Q50="","",VLOOKUP($Q50,'５年女子記録 '!$A:$D,4))</f>
        <v/>
      </c>
      <c r="U50" s="170"/>
      <c r="V50" s="171"/>
      <c r="W50" s="186" t="str">
        <f t="shared" si="37"/>
        <v/>
      </c>
      <c r="X50" s="188"/>
      <c r="Y50" s="184" t="str">
        <f t="shared" si="34"/>
        <v/>
      </c>
      <c r="Z50" s="188"/>
      <c r="AA50" s="184" t="str">
        <f t="shared" si="7"/>
        <v/>
      </c>
      <c r="AB50" s="182"/>
      <c r="AC50" s="171">
        <v>6</v>
      </c>
      <c r="AD50" s="166">
        <v>6</v>
      </c>
      <c r="AE50" s="166"/>
      <c r="AF50" s="169" t="str">
        <f>IF($AE50="","",VLOOKUP($AE50,'６年女子記録'!$A:$D,2))</f>
        <v/>
      </c>
      <c r="AG50" s="169" t="str">
        <f>IF($AE50="","",VLOOKUP($AE50,'６年女子記録'!$A:$D,3))</f>
        <v/>
      </c>
      <c r="AH50" s="169" t="str">
        <f>IF($AE50="","",VLOOKUP($AE50,'６年女子記録'!$A:$D,4))</f>
        <v/>
      </c>
      <c r="AI50" s="170"/>
      <c r="AJ50" s="171"/>
      <c r="AK50" s="186" t="str">
        <f t="shared" si="38"/>
        <v/>
      </c>
      <c r="AL50" s="188"/>
      <c r="AM50" s="184" t="str">
        <f t="shared" si="35"/>
        <v/>
      </c>
      <c r="AN50" s="188"/>
      <c r="AO50" s="184" t="str">
        <f t="shared" si="0"/>
        <v/>
      </c>
    </row>
    <row r="51" spans="1:42" s="160" customFormat="1" ht="16.5" customHeight="1">
      <c r="A51" s="171">
        <v>6</v>
      </c>
      <c r="B51" s="166">
        <v>7</v>
      </c>
      <c r="C51" s="166"/>
      <c r="D51" s="169" t="str">
        <f>IF($C51="","",VLOOKUP($C51,'４年女子記録'!$A:$D,2))</f>
        <v/>
      </c>
      <c r="E51" s="169" t="str">
        <f>IF($C51="","",VLOOKUP($C51,'４年女子記録'!$A:$D,3))</f>
        <v/>
      </c>
      <c r="F51" s="169" t="str">
        <f>IF($C51="","",VLOOKUP($C51,'４年女子記録'!$A:$D,4))</f>
        <v/>
      </c>
      <c r="G51" s="170"/>
      <c r="H51" s="171"/>
      <c r="I51" s="186" t="str">
        <f t="shared" si="36"/>
        <v/>
      </c>
      <c r="J51" s="188"/>
      <c r="K51" s="184" t="str">
        <f t="shared" si="33"/>
        <v/>
      </c>
      <c r="L51" s="188"/>
      <c r="M51" s="184" t="str">
        <f t="shared" si="5"/>
        <v/>
      </c>
      <c r="N51" s="182"/>
      <c r="O51" s="171">
        <v>6</v>
      </c>
      <c r="P51" s="166">
        <v>7</v>
      </c>
      <c r="Q51" s="166"/>
      <c r="R51" s="169" t="str">
        <f>IF($Q51="","",VLOOKUP($Q51,'５年女子記録 '!$A:$D,2))</f>
        <v/>
      </c>
      <c r="S51" s="169" t="str">
        <f>IF($Q51="","",VLOOKUP($Q51,'５年女子記録 '!$A:$D,3))</f>
        <v/>
      </c>
      <c r="T51" s="169" t="str">
        <f>IF($Q51="","",VLOOKUP($Q51,'５年女子記録 '!$A:$D,4))</f>
        <v/>
      </c>
      <c r="U51" s="170"/>
      <c r="V51" s="171"/>
      <c r="W51" s="186" t="str">
        <f t="shared" si="37"/>
        <v/>
      </c>
      <c r="X51" s="188"/>
      <c r="Y51" s="184" t="str">
        <f t="shared" si="34"/>
        <v/>
      </c>
      <c r="Z51" s="188"/>
      <c r="AA51" s="184" t="str">
        <f t="shared" si="7"/>
        <v/>
      </c>
      <c r="AB51" s="182"/>
      <c r="AC51" s="171">
        <v>6</v>
      </c>
      <c r="AD51" s="166">
        <v>7</v>
      </c>
      <c r="AE51" s="166"/>
      <c r="AF51" s="169" t="str">
        <f>IF($AE51="","",VLOOKUP($AE51,'６年女子記録'!$A:$D,2))</f>
        <v/>
      </c>
      <c r="AG51" s="169" t="str">
        <f>IF($AE51="","",VLOOKUP($AE51,'６年女子記録'!$A:$D,3))</f>
        <v/>
      </c>
      <c r="AH51" s="169" t="str">
        <f>IF($AE51="","",VLOOKUP($AE51,'６年女子記録'!$A:$D,4))</f>
        <v/>
      </c>
      <c r="AI51" s="170"/>
      <c r="AJ51" s="171"/>
      <c r="AK51" s="186" t="str">
        <f t="shared" si="38"/>
        <v/>
      </c>
      <c r="AL51" s="188"/>
      <c r="AM51" s="184" t="str">
        <f t="shared" si="35"/>
        <v/>
      </c>
      <c r="AN51" s="188"/>
      <c r="AO51" s="184" t="str">
        <f t="shared" si="0"/>
        <v/>
      </c>
    </row>
    <row r="52" spans="1:42" s="160" customFormat="1" ht="16.5" customHeight="1">
      <c r="A52" s="167">
        <v>6</v>
      </c>
      <c r="B52" s="167">
        <v>8</v>
      </c>
      <c r="C52" s="167"/>
      <c r="D52" s="172" t="str">
        <f>IF($C52="","",VLOOKUP($C52,'４年女子記録'!$A:$D,2))</f>
        <v/>
      </c>
      <c r="E52" s="172" t="str">
        <f>IF($C52="","",VLOOKUP($C52,'４年女子記録'!$A:$D,3))</f>
        <v/>
      </c>
      <c r="F52" s="172" t="str">
        <f>IF($C52="","",VLOOKUP($C52,'４年女子記録'!$A:$D,4))</f>
        <v/>
      </c>
      <c r="G52" s="173"/>
      <c r="H52" s="167"/>
      <c r="I52" s="187" t="str">
        <f t="shared" si="36"/>
        <v/>
      </c>
      <c r="J52" s="189"/>
      <c r="K52" s="167" t="str">
        <f t="shared" si="33"/>
        <v/>
      </c>
      <c r="L52" s="189"/>
      <c r="M52" s="167" t="str">
        <f t="shared" si="5"/>
        <v/>
      </c>
      <c r="N52" s="182"/>
      <c r="O52" s="167">
        <v>6</v>
      </c>
      <c r="P52" s="167">
        <v>8</v>
      </c>
      <c r="Q52" s="167"/>
      <c r="R52" s="172" t="str">
        <f>IF($Q52="","",VLOOKUP($Q52,'５年女子記録 '!$A:$D,2))</f>
        <v/>
      </c>
      <c r="S52" s="172" t="str">
        <f>IF($Q52="","",VLOOKUP($Q52,'５年女子記録 '!$A:$D,3))</f>
        <v/>
      </c>
      <c r="T52" s="172" t="str">
        <f>IF($Q52="","",VLOOKUP($Q52,'５年女子記録 '!$A:$D,4))</f>
        <v/>
      </c>
      <c r="U52" s="173"/>
      <c r="V52" s="167"/>
      <c r="W52" s="187" t="str">
        <f t="shared" si="37"/>
        <v/>
      </c>
      <c r="X52" s="189"/>
      <c r="Y52" s="167" t="str">
        <f t="shared" si="34"/>
        <v/>
      </c>
      <c r="Z52" s="189"/>
      <c r="AA52" s="167" t="str">
        <f t="shared" si="7"/>
        <v/>
      </c>
      <c r="AB52" s="182"/>
      <c r="AC52" s="167">
        <v>6</v>
      </c>
      <c r="AD52" s="167">
        <v>8</v>
      </c>
      <c r="AE52" s="167"/>
      <c r="AF52" s="172" t="str">
        <f>IF($AE52="","",VLOOKUP($AE52,'６年女子記録'!$A:$D,2))</f>
        <v/>
      </c>
      <c r="AG52" s="172" t="str">
        <f>IF($AE52="","",VLOOKUP($AE52,'６年女子記録'!$A:$D,3))</f>
        <v/>
      </c>
      <c r="AH52" s="172" t="str">
        <f>IF($AE52="","",VLOOKUP($AE52,'６年女子記録'!$A:$D,4))</f>
        <v/>
      </c>
      <c r="AI52" s="173"/>
      <c r="AJ52" s="167"/>
      <c r="AK52" s="187" t="str">
        <f t="shared" si="38"/>
        <v/>
      </c>
      <c r="AL52" s="189"/>
      <c r="AM52" s="167" t="str">
        <f t="shared" si="35"/>
        <v/>
      </c>
      <c r="AN52" s="189"/>
      <c r="AO52" s="167" t="str">
        <f t="shared" si="0"/>
        <v/>
      </c>
    </row>
    <row r="53" spans="1:42" s="109" customFormat="1" ht="16.5" customHeight="1">
      <c r="A53" s="166"/>
      <c r="B53" s="166"/>
      <c r="C53" s="166"/>
      <c r="D53" s="166"/>
      <c r="E53" s="166"/>
      <c r="F53" s="166"/>
      <c r="G53" s="176"/>
      <c r="H53" s="166"/>
      <c r="I53" s="190"/>
      <c r="J53" s="166"/>
      <c r="K53" s="166"/>
      <c r="L53" s="166"/>
      <c r="M53" s="166"/>
      <c r="N53" s="182"/>
      <c r="O53" s="180"/>
      <c r="P53" s="180"/>
      <c r="Q53" s="180"/>
      <c r="R53" s="169"/>
      <c r="S53" s="169"/>
      <c r="T53" s="169"/>
      <c r="U53" s="191"/>
      <c r="V53" s="180"/>
      <c r="W53" s="190"/>
      <c r="X53" s="180"/>
      <c r="Y53" s="180"/>
      <c r="Z53" s="180"/>
      <c r="AA53" s="180"/>
      <c r="AB53" s="182"/>
      <c r="AC53" s="171">
        <v>7</v>
      </c>
      <c r="AD53" s="166">
        <v>1</v>
      </c>
      <c r="AE53" s="166"/>
      <c r="AF53" s="169" t="str">
        <f>IF($AE53="","",VLOOKUP($AE53,'６年女子記録'!$A:$D,2))</f>
        <v/>
      </c>
      <c r="AG53" s="169" t="str">
        <f>IF($AE53="","",VLOOKUP($AE53,'６年女子記録'!$A:$D,3))</f>
        <v/>
      </c>
      <c r="AH53" s="169" t="str">
        <f>IF($AE53="","",VLOOKUP($AE53,'６年女子記録'!$A:$D,4))</f>
        <v/>
      </c>
      <c r="AI53" s="170"/>
      <c r="AJ53" s="171"/>
      <c r="AK53" s="183"/>
      <c r="AL53" s="188"/>
      <c r="AM53" s="184" t="str">
        <f>IF(AI53="","",RANK(AI53,AI$53:AI$60,1))</f>
        <v/>
      </c>
      <c r="AN53" s="188"/>
      <c r="AO53" s="184" t="str">
        <f t="shared" si="0"/>
        <v/>
      </c>
      <c r="AP53" s="193"/>
    </row>
    <row r="54" spans="1:42" ht="16.5" customHeight="1">
      <c r="A54" s="166"/>
      <c r="B54" s="166"/>
      <c r="C54" s="166"/>
      <c r="D54" s="166"/>
      <c r="E54" s="166"/>
      <c r="F54" s="166"/>
      <c r="G54" s="176"/>
      <c r="H54" s="166"/>
      <c r="I54" s="190"/>
      <c r="J54" s="166"/>
      <c r="K54" s="166"/>
      <c r="L54" s="166"/>
      <c r="M54" s="166"/>
      <c r="O54" s="180"/>
      <c r="P54" s="180"/>
      <c r="Q54" s="180"/>
      <c r="R54" s="166"/>
      <c r="S54" s="166"/>
      <c r="T54" s="166"/>
      <c r="U54" s="191"/>
      <c r="V54" s="180"/>
      <c r="W54" s="190"/>
      <c r="X54" s="180"/>
      <c r="Y54" s="180"/>
      <c r="Z54" s="180"/>
      <c r="AA54" s="180"/>
      <c r="AC54" s="171">
        <v>7</v>
      </c>
      <c r="AD54" s="166">
        <v>2</v>
      </c>
      <c r="AE54" s="166"/>
      <c r="AF54" s="169" t="str">
        <f>IF($AE54="","",VLOOKUP($AE54,'６年女子記録'!$A:$D,2))</f>
        <v/>
      </c>
      <c r="AG54" s="169" t="str">
        <f>IF($AE54="","",VLOOKUP($AE54,'６年女子記録'!$A:$D,3))</f>
        <v/>
      </c>
      <c r="AH54" s="169" t="str">
        <f>IF($AE54="","",VLOOKUP($AE54,'６年女子記録'!$A:$D,4))</f>
        <v/>
      </c>
      <c r="AI54" s="170"/>
      <c r="AJ54" s="171"/>
      <c r="AK54" s="186" t="str">
        <f>IF(AK53="","",AK53)</f>
        <v/>
      </c>
      <c r="AL54" s="188"/>
      <c r="AM54" s="184" t="str">
        <f t="shared" ref="AM54:AM60" si="39">IF(AI54="","",RANK(AI54,AI$53:AI$60,1))</f>
        <v/>
      </c>
      <c r="AN54" s="188"/>
      <c r="AO54" s="184" t="str">
        <f t="shared" ref="AO54:AO60" si="40">IF(AI54="","",RANK(AI54,$AI$5:$AI$60,1))</f>
        <v/>
      </c>
      <c r="AP54" s="160"/>
    </row>
    <row r="55" spans="1:42" ht="16.5" customHeight="1">
      <c r="A55" s="166"/>
      <c r="B55" s="166"/>
      <c r="C55" s="166"/>
      <c r="D55" s="166"/>
      <c r="E55" s="166"/>
      <c r="F55" s="166"/>
      <c r="G55" s="176"/>
      <c r="H55" s="166"/>
      <c r="I55" s="190"/>
      <c r="J55" s="166"/>
      <c r="K55" s="166"/>
      <c r="L55" s="166"/>
      <c r="M55" s="166"/>
      <c r="O55" s="180"/>
      <c r="P55" s="180"/>
      <c r="Q55" s="180"/>
      <c r="R55" s="166"/>
      <c r="S55" s="166"/>
      <c r="T55" s="166"/>
      <c r="U55" s="191"/>
      <c r="V55" s="180"/>
      <c r="W55" s="190"/>
      <c r="X55" s="180"/>
      <c r="Y55" s="180"/>
      <c r="Z55" s="180"/>
      <c r="AA55" s="180"/>
      <c r="AC55" s="171">
        <v>7</v>
      </c>
      <c r="AD55" s="166">
        <v>3</v>
      </c>
      <c r="AE55" s="166"/>
      <c r="AF55" s="169" t="str">
        <f>IF($AE55="","",VLOOKUP($AE55,'６年女子記録'!$A:$D,2))</f>
        <v/>
      </c>
      <c r="AG55" s="169" t="str">
        <f>IF($AE55="","",VLOOKUP($AE55,'６年女子記録'!$A:$D,3))</f>
        <v/>
      </c>
      <c r="AH55" s="169" t="str">
        <f>IF($AE55="","",VLOOKUP($AE55,'６年女子記録'!$A:$D,4))</f>
        <v/>
      </c>
      <c r="AI55" s="170"/>
      <c r="AJ55" s="171"/>
      <c r="AK55" s="186" t="str">
        <f t="shared" ref="AK55:AK60" si="41">IF(AK54="","",AK54)</f>
        <v/>
      </c>
      <c r="AL55" s="188"/>
      <c r="AM55" s="184" t="str">
        <f t="shared" si="39"/>
        <v/>
      </c>
      <c r="AN55" s="188"/>
      <c r="AO55" s="184" t="str">
        <f t="shared" si="40"/>
        <v/>
      </c>
      <c r="AP55" s="160"/>
    </row>
    <row r="56" spans="1:42" ht="16.5" customHeight="1">
      <c r="A56" s="166"/>
      <c r="B56" s="166"/>
      <c r="C56" s="166"/>
      <c r="D56" s="166"/>
      <c r="E56" s="166"/>
      <c r="F56" s="166"/>
      <c r="G56" s="176"/>
      <c r="H56" s="166"/>
      <c r="J56" s="166"/>
      <c r="K56" s="166"/>
      <c r="L56" s="166"/>
      <c r="M56" s="166"/>
      <c r="AC56" s="171">
        <v>7</v>
      </c>
      <c r="AD56" s="166">
        <v>4</v>
      </c>
      <c r="AE56" s="166"/>
      <c r="AF56" s="169" t="str">
        <f>IF($AE56="","",VLOOKUP($AE56,'６年女子記録'!$A:$D,2))</f>
        <v/>
      </c>
      <c r="AG56" s="169" t="str">
        <f>IF($AE56="","",VLOOKUP($AE56,'６年女子記録'!$A:$D,3))</f>
        <v/>
      </c>
      <c r="AH56" s="169" t="str">
        <f>IF($AE56="","",VLOOKUP($AE56,'６年女子記録'!$A:$D,4))</f>
        <v/>
      </c>
      <c r="AI56" s="170"/>
      <c r="AJ56" s="171"/>
      <c r="AK56" s="186" t="str">
        <f t="shared" si="41"/>
        <v/>
      </c>
      <c r="AL56" s="188"/>
      <c r="AM56" s="184" t="str">
        <f t="shared" si="39"/>
        <v/>
      </c>
      <c r="AN56" s="188"/>
      <c r="AO56" s="184"/>
      <c r="AP56" s="160"/>
    </row>
    <row r="57" spans="1:42" ht="16.5" customHeight="1">
      <c r="A57" s="166"/>
      <c r="B57" s="166"/>
      <c r="C57" s="166"/>
      <c r="D57" s="166"/>
      <c r="E57" s="166"/>
      <c r="F57" s="166"/>
      <c r="G57" s="176"/>
      <c r="H57" s="166"/>
      <c r="J57" s="166"/>
      <c r="K57" s="166"/>
      <c r="L57" s="166"/>
      <c r="M57" s="166"/>
      <c r="AC57" s="171">
        <v>7</v>
      </c>
      <c r="AD57" s="166">
        <v>5</v>
      </c>
      <c r="AE57" s="166"/>
      <c r="AF57" s="169" t="str">
        <f>IF($AE57="","",VLOOKUP($AE57,'６年女子記録'!$A:$D,2))</f>
        <v/>
      </c>
      <c r="AG57" s="169" t="str">
        <f>IF($AE57="","",VLOOKUP($AE57,'６年女子記録'!$A:$D,3))</f>
        <v/>
      </c>
      <c r="AH57" s="169" t="str">
        <f>IF($AE57="","",VLOOKUP($AE57,'６年女子記録'!$A:$D,4))</f>
        <v/>
      </c>
      <c r="AI57" s="170"/>
      <c r="AJ57" s="171"/>
      <c r="AK57" s="186" t="str">
        <f t="shared" si="41"/>
        <v/>
      </c>
      <c r="AL57" s="188"/>
      <c r="AM57" s="184" t="str">
        <f t="shared" si="39"/>
        <v/>
      </c>
      <c r="AN57" s="188"/>
      <c r="AO57" s="184" t="str">
        <f t="shared" si="40"/>
        <v/>
      </c>
      <c r="AP57" s="160"/>
    </row>
    <row r="58" spans="1:42" ht="16.5" customHeight="1">
      <c r="A58" s="166"/>
      <c r="B58" s="166"/>
      <c r="C58" s="166"/>
      <c r="D58" s="166"/>
      <c r="E58" s="166"/>
      <c r="F58" s="166"/>
      <c r="G58" s="176"/>
      <c r="H58" s="166"/>
      <c r="J58" s="166"/>
      <c r="K58" s="166"/>
      <c r="L58" s="166"/>
      <c r="M58" s="166"/>
      <c r="AC58" s="171">
        <v>7</v>
      </c>
      <c r="AD58" s="166">
        <v>6</v>
      </c>
      <c r="AE58" s="166"/>
      <c r="AF58" s="169" t="str">
        <f>IF($AE58="","",VLOOKUP($AE58,'６年女子記録'!$A:$D,2))</f>
        <v/>
      </c>
      <c r="AG58" s="169" t="str">
        <f>IF($AE58="","",VLOOKUP($AE58,'６年女子記録'!$A:$D,3))</f>
        <v/>
      </c>
      <c r="AH58" s="169" t="str">
        <f>IF($AE58="","",VLOOKUP($AE58,'６年女子記録'!$A:$D,4))</f>
        <v/>
      </c>
      <c r="AI58" s="170"/>
      <c r="AJ58" s="171"/>
      <c r="AK58" s="186" t="str">
        <f t="shared" si="41"/>
        <v/>
      </c>
      <c r="AL58" s="188"/>
      <c r="AM58" s="184" t="str">
        <f t="shared" si="39"/>
        <v/>
      </c>
      <c r="AN58" s="188"/>
      <c r="AO58" s="184" t="str">
        <f t="shared" si="40"/>
        <v/>
      </c>
      <c r="AP58" s="160"/>
    </row>
    <row r="59" spans="1:42" ht="16.5" customHeight="1">
      <c r="A59" s="166"/>
      <c r="B59" s="166"/>
      <c r="C59" s="166"/>
      <c r="D59" s="166"/>
      <c r="E59" s="166"/>
      <c r="F59" s="166"/>
      <c r="G59" s="176"/>
      <c r="H59" s="166"/>
      <c r="J59" s="166"/>
      <c r="K59" s="166"/>
      <c r="L59" s="166"/>
      <c r="M59" s="166"/>
      <c r="AC59" s="171">
        <v>7</v>
      </c>
      <c r="AD59" s="166">
        <v>7</v>
      </c>
      <c r="AE59" s="166"/>
      <c r="AF59" s="169" t="str">
        <f>IF($AE59="","",VLOOKUP($AE59,'６年女子記録'!$A:$D,2))</f>
        <v/>
      </c>
      <c r="AG59" s="169" t="str">
        <f>IF($AE59="","",VLOOKUP($AE59,'６年女子記録'!$A:$D,3))</f>
        <v/>
      </c>
      <c r="AH59" s="169" t="str">
        <f>IF($AE59="","",VLOOKUP($AE59,'６年女子記録'!$A:$D,4))</f>
        <v/>
      </c>
      <c r="AI59" s="170"/>
      <c r="AJ59" s="171"/>
      <c r="AK59" s="186" t="str">
        <f t="shared" si="41"/>
        <v/>
      </c>
      <c r="AL59" s="188"/>
      <c r="AM59" s="184" t="str">
        <f t="shared" si="39"/>
        <v/>
      </c>
      <c r="AN59" s="188"/>
      <c r="AO59" s="184" t="str">
        <f t="shared" si="40"/>
        <v/>
      </c>
      <c r="AP59" s="160"/>
    </row>
    <row r="60" spans="1:42" ht="16.5" customHeight="1">
      <c r="A60" s="166"/>
      <c r="B60" s="166"/>
      <c r="C60" s="166"/>
      <c r="D60" s="166"/>
      <c r="E60" s="166"/>
      <c r="F60" s="166"/>
      <c r="G60" s="176"/>
      <c r="H60" s="166"/>
      <c r="J60" s="166"/>
      <c r="K60" s="166"/>
      <c r="L60" s="166"/>
      <c r="M60" s="166"/>
      <c r="AC60" s="167">
        <v>7</v>
      </c>
      <c r="AD60" s="167">
        <v>8</v>
      </c>
      <c r="AE60" s="167"/>
      <c r="AF60" s="172" t="str">
        <f>IF($AE60="","",VLOOKUP($AE60,'６年女子記録'!$A:$D,2))</f>
        <v/>
      </c>
      <c r="AG60" s="172" t="str">
        <f>IF($AE60="","",VLOOKUP($AE60,'６年女子記録'!$A:$D,3))</f>
        <v/>
      </c>
      <c r="AH60" s="172" t="str">
        <f>IF($AE60="","",VLOOKUP($AE60,'６年女子記録'!$A:$D,4))</f>
        <v/>
      </c>
      <c r="AI60" s="173"/>
      <c r="AJ60" s="167"/>
      <c r="AK60" s="187" t="str">
        <f t="shared" si="41"/>
        <v/>
      </c>
      <c r="AL60" s="189"/>
      <c r="AM60" s="167" t="str">
        <f t="shared" si="39"/>
        <v/>
      </c>
      <c r="AN60" s="189"/>
      <c r="AO60" s="167" t="str">
        <f t="shared" si="40"/>
        <v/>
      </c>
      <c r="AP60" s="160"/>
    </row>
    <row r="61" spans="1:42">
      <c r="A61" s="166"/>
      <c r="B61" s="166"/>
      <c r="C61" s="166"/>
      <c r="D61" s="166"/>
      <c r="E61" s="166"/>
      <c r="F61" s="166"/>
      <c r="G61" s="176"/>
      <c r="H61" s="166"/>
      <c r="J61" s="166"/>
      <c r="K61" s="166"/>
      <c r="L61" s="166"/>
      <c r="M61" s="166"/>
      <c r="AC61" s="166"/>
    </row>
    <row r="62" spans="1:42">
      <c r="AC62" s="166"/>
    </row>
    <row r="63" spans="1:42">
      <c r="AC63" s="166"/>
    </row>
    <row r="64" spans="1:42">
      <c r="AC64" s="166"/>
    </row>
    <row r="65" spans="29:29">
      <c r="AC65" s="166"/>
    </row>
    <row r="66" spans="29:29">
      <c r="AC66" s="166"/>
    </row>
    <row r="67" spans="29:29">
      <c r="AC67" s="166"/>
    </row>
  </sheetData>
  <mergeCells count="3">
    <mergeCell ref="G3:I3"/>
    <mergeCell ref="U3:W3"/>
    <mergeCell ref="AI3:AK3"/>
  </mergeCells>
  <phoneticPr fontId="48"/>
  <pageMargins left="0.69930555555555596" right="0.69930555555555596" top="0.75" bottom="0.75" header="0.3" footer="0.3"/>
  <pageSetup paperSize="9" scale="80" orientation="portrait" verticalDpi="150" r:id="rId1"/>
  <colBreaks count="2" manualBreakCount="2">
    <brk id="14" max="1048575" man="1"/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56"/>
  <sheetViews>
    <sheetView showGridLines="0" view="pageBreakPreview" zoomScaleNormal="100" zoomScaleSheetLayoutView="100" workbookViewId="0">
      <pane ySplit="3" topLeftCell="A4" activePane="bottomLeft" state="frozen"/>
      <selection pane="bottomLeft" activeCell="A2" sqref="A2"/>
    </sheetView>
  </sheetViews>
  <sheetFormatPr defaultColWidth="9" defaultRowHeight="13.5"/>
  <cols>
    <col min="1" max="1" width="3.625" style="4" customWidth="1"/>
    <col min="2" max="2" width="3.25" style="99" customWidth="1"/>
    <col min="3" max="4" width="11.25" style="99" customWidth="1"/>
    <col min="5" max="5" width="16.125" style="99" customWidth="1"/>
    <col min="6" max="6" width="1.875" style="99" customWidth="1"/>
    <col min="7" max="7" width="4.875" style="100" customWidth="1"/>
    <col min="8" max="8" width="1.5" style="101" customWidth="1"/>
    <col min="9" max="9" width="8.125" style="102" customWidth="1"/>
    <col min="10" max="10" width="1.5" style="103" customWidth="1"/>
    <col min="11" max="11" width="4.875" style="100" customWidth="1"/>
    <col min="12" max="12" width="0.875" style="101" customWidth="1"/>
    <col min="13" max="13" width="8.125" style="102" customWidth="1"/>
    <col min="14" max="14" width="0.875" style="104" customWidth="1"/>
    <col min="15" max="15" width="4.875" style="100" customWidth="1"/>
    <col min="16" max="16" width="0.875" style="101" customWidth="1"/>
    <col min="17" max="17" width="8.125" style="102" customWidth="1"/>
    <col min="18" max="18" width="0.875" style="104" customWidth="1"/>
    <col min="19" max="19" width="5.375" style="104" customWidth="1"/>
    <col min="20" max="20" width="5.375" style="4" customWidth="1"/>
    <col min="21" max="21" width="3.125" style="51" customWidth="1"/>
    <col min="22" max="22" width="3.625" style="51" customWidth="1"/>
    <col min="23" max="23" width="3.25" style="55" customWidth="1"/>
    <col min="24" max="25" width="11.25" style="55" customWidth="1"/>
    <col min="26" max="26" width="16.125" style="55" customWidth="1"/>
    <col min="27" max="27" width="3.125" style="55" customWidth="1"/>
    <col min="28" max="28" width="4.875" style="100" customWidth="1"/>
    <col min="29" max="29" width="1.5" style="105" customWidth="1"/>
    <col min="30" max="30" width="8.125" style="106" customWidth="1"/>
    <col min="31" max="31" width="1.5" style="107" customWidth="1"/>
    <col min="32" max="32" width="4.875" style="100" customWidth="1"/>
    <col min="33" max="33" width="0.875" style="105" customWidth="1"/>
    <col min="34" max="34" width="8.125" style="106" customWidth="1"/>
    <col min="35" max="35" width="0.875" style="107" customWidth="1"/>
    <col min="36" max="36" width="4.875" style="100" customWidth="1"/>
    <col min="37" max="37" width="0.875" style="105" customWidth="1"/>
    <col min="38" max="38" width="8.125" style="106" customWidth="1"/>
    <col min="39" max="39" width="0.875" style="107" customWidth="1"/>
    <col min="40" max="40" width="5.375" style="107" customWidth="1"/>
    <col min="41" max="41" width="5.375" style="106" customWidth="1"/>
    <col min="42" max="42" width="3.625" style="51" customWidth="1"/>
    <col min="43" max="43" width="3.25" style="55" customWidth="1"/>
    <col min="44" max="45" width="11.25" style="55" customWidth="1"/>
    <col min="46" max="46" width="16.125" style="55" customWidth="1"/>
    <col min="47" max="47" width="1.875" style="51" customWidth="1"/>
    <col min="48" max="48" width="4.875" style="100" customWidth="1"/>
    <col min="49" max="49" width="1.5" style="105" customWidth="1"/>
    <col min="50" max="50" width="8.125" style="106" customWidth="1"/>
    <col min="51" max="51" width="1.5" style="107" customWidth="1"/>
    <col min="52" max="52" width="4.875" style="100" customWidth="1"/>
    <col min="53" max="53" width="0.875" style="105" customWidth="1"/>
    <col min="54" max="54" width="8.125" style="106" customWidth="1"/>
    <col min="55" max="55" width="0.875" style="107" customWidth="1"/>
    <col min="56" max="56" width="4.875" style="100" customWidth="1"/>
    <col min="57" max="57" width="0.875" style="105" customWidth="1"/>
    <col min="58" max="58" width="8.125" style="106" customWidth="1"/>
    <col min="59" max="59" width="0.875" style="107" customWidth="1"/>
    <col min="60" max="60" width="5.375" style="107" customWidth="1"/>
    <col min="61" max="61" width="4.5" style="108" customWidth="1"/>
    <col min="62" max="62" width="9" style="109"/>
  </cols>
  <sheetData>
    <row r="1" spans="1:61" s="98" customFormat="1" ht="24">
      <c r="A1" s="110" t="s">
        <v>255</v>
      </c>
      <c r="B1" s="111"/>
      <c r="C1" s="111"/>
      <c r="D1" s="111"/>
      <c r="E1" s="111"/>
      <c r="F1" s="111"/>
      <c r="G1" s="112"/>
      <c r="H1" s="113"/>
      <c r="I1" s="128"/>
      <c r="J1" s="129"/>
      <c r="K1" s="112"/>
      <c r="L1" s="113"/>
      <c r="M1" s="128"/>
      <c r="N1" s="130"/>
      <c r="O1" s="112"/>
      <c r="P1" s="113"/>
      <c r="Q1" s="128"/>
      <c r="R1" s="130"/>
      <c r="S1" s="130"/>
      <c r="T1" s="136"/>
      <c r="U1" s="137"/>
      <c r="V1" s="138" t="s">
        <v>256</v>
      </c>
      <c r="W1" s="71"/>
      <c r="X1" s="71"/>
      <c r="Y1" s="71"/>
      <c r="Z1" s="71"/>
      <c r="AA1" s="71"/>
      <c r="AB1" s="112"/>
      <c r="AC1" s="146"/>
      <c r="AD1" s="147"/>
      <c r="AE1" s="148"/>
      <c r="AF1" s="112"/>
      <c r="AG1" s="146"/>
      <c r="AH1" s="147"/>
      <c r="AI1" s="148"/>
      <c r="AJ1" s="112"/>
      <c r="AK1" s="146"/>
      <c r="AL1" s="147"/>
      <c r="AM1" s="148"/>
      <c r="AN1" s="148"/>
      <c r="AO1" s="147"/>
      <c r="AP1" s="138" t="s">
        <v>257</v>
      </c>
      <c r="AQ1" s="71"/>
      <c r="AR1" s="71"/>
      <c r="AS1" s="71"/>
      <c r="AT1" s="71"/>
      <c r="AU1" s="137"/>
      <c r="AV1" s="112"/>
      <c r="AW1" s="146"/>
      <c r="AX1" s="147"/>
      <c r="AY1" s="148"/>
      <c r="AZ1" s="112"/>
      <c r="BA1" s="146"/>
      <c r="BB1" s="147"/>
      <c r="BC1" s="148"/>
      <c r="BD1" s="112"/>
      <c r="BE1" s="146"/>
      <c r="BF1" s="147"/>
      <c r="BG1" s="148"/>
      <c r="BH1" s="148"/>
      <c r="BI1" s="3"/>
    </row>
    <row r="3" spans="1:61">
      <c r="A3" s="114" t="s">
        <v>258</v>
      </c>
      <c r="B3" s="114" t="s">
        <v>52</v>
      </c>
      <c r="C3" s="114" t="s">
        <v>5</v>
      </c>
      <c r="D3" s="114" t="s">
        <v>53</v>
      </c>
      <c r="E3" s="114" t="s">
        <v>6</v>
      </c>
      <c r="F3" s="114"/>
      <c r="G3" s="115" t="s">
        <v>259</v>
      </c>
      <c r="H3" s="116"/>
      <c r="I3" s="131" t="s">
        <v>260</v>
      </c>
      <c r="J3" s="116"/>
      <c r="K3" s="115" t="s">
        <v>259</v>
      </c>
      <c r="L3" s="116"/>
      <c r="M3" s="131" t="s">
        <v>261</v>
      </c>
      <c r="O3" s="115" t="s">
        <v>259</v>
      </c>
      <c r="P3" s="116"/>
      <c r="Q3" s="131" t="s">
        <v>262</v>
      </c>
      <c r="S3" s="114" t="s">
        <v>14</v>
      </c>
      <c r="T3" s="114" t="s">
        <v>276</v>
      </c>
      <c r="V3" s="139" t="s">
        <v>258</v>
      </c>
      <c r="W3" s="139" t="s">
        <v>52</v>
      </c>
      <c r="X3" s="139" t="s">
        <v>5</v>
      </c>
      <c r="Y3" s="139" t="s">
        <v>53</v>
      </c>
      <c r="Z3" s="139" t="s">
        <v>6</v>
      </c>
      <c r="AA3" s="139"/>
      <c r="AB3" s="115" t="s">
        <v>259</v>
      </c>
      <c r="AC3" s="81"/>
      <c r="AD3" s="149" t="s">
        <v>260</v>
      </c>
      <c r="AE3" s="81"/>
      <c r="AF3" s="115" t="s">
        <v>259</v>
      </c>
      <c r="AG3" s="81"/>
      <c r="AH3" s="149" t="s">
        <v>261</v>
      </c>
      <c r="AJ3" s="115" t="s">
        <v>259</v>
      </c>
      <c r="AK3" s="81"/>
      <c r="AL3" s="149" t="s">
        <v>262</v>
      </c>
      <c r="AN3" s="139" t="s">
        <v>14</v>
      </c>
      <c r="AO3" s="149" t="s">
        <v>263</v>
      </c>
      <c r="AP3" s="139" t="s">
        <v>258</v>
      </c>
      <c r="AQ3" s="139" t="s">
        <v>52</v>
      </c>
      <c r="AR3" s="139" t="s">
        <v>5</v>
      </c>
      <c r="AS3" s="139" t="s">
        <v>53</v>
      </c>
      <c r="AT3" s="139" t="s">
        <v>6</v>
      </c>
      <c r="AU3" s="139"/>
      <c r="AV3" s="115" t="s">
        <v>259</v>
      </c>
      <c r="AW3" s="81"/>
      <c r="AX3" s="149" t="s">
        <v>260</v>
      </c>
      <c r="AY3" s="81"/>
      <c r="AZ3" s="115" t="s">
        <v>259</v>
      </c>
      <c r="BA3" s="81"/>
      <c r="BB3" s="149" t="s">
        <v>261</v>
      </c>
      <c r="BD3" s="115" t="s">
        <v>259</v>
      </c>
      <c r="BE3" s="81"/>
      <c r="BF3" s="149" t="s">
        <v>262</v>
      </c>
      <c r="BH3" s="139" t="s">
        <v>14</v>
      </c>
      <c r="BI3" s="108" t="s">
        <v>276</v>
      </c>
    </row>
    <row r="4" spans="1:61" ht="15" customHeight="1">
      <c r="A4" s="114" t="s">
        <v>264</v>
      </c>
      <c r="B4" s="117">
        <v>1</v>
      </c>
      <c r="C4" s="118" t="s">
        <v>57</v>
      </c>
      <c r="D4" s="118" t="s">
        <v>58</v>
      </c>
      <c r="E4" s="118" t="s">
        <v>59</v>
      </c>
      <c r="F4" s="119"/>
      <c r="G4" s="120">
        <v>0.8</v>
      </c>
      <c r="H4" s="121"/>
      <c r="I4" s="132">
        <v>3.57</v>
      </c>
      <c r="J4" s="121"/>
      <c r="K4" s="120">
        <v>0.5</v>
      </c>
      <c r="L4" s="121"/>
      <c r="M4" s="132">
        <v>3.39</v>
      </c>
      <c r="N4" s="133"/>
      <c r="O4" s="120">
        <f t="shared" ref="O4:O28" si="0">IF(Q4="","",INDEX(G4:M4,,MATCH(Q4,G4:M4,0)-2))</f>
        <v>0.8</v>
      </c>
      <c r="P4" s="134"/>
      <c r="Q4" s="132">
        <f>IF(I4="","",IF(AND(I4="F",M4="F"),"",MAX(I4,M4)))</f>
        <v>3.57</v>
      </c>
      <c r="R4" s="101"/>
      <c r="S4" s="140">
        <f>IF(Q4="","",RANK(Q4,$Q$4:$Q$100))</f>
        <v>1</v>
      </c>
      <c r="T4" s="116"/>
      <c r="V4" s="139" t="s">
        <v>264</v>
      </c>
      <c r="W4" s="141">
        <v>1</v>
      </c>
      <c r="X4" s="142" t="s">
        <v>115</v>
      </c>
      <c r="Y4" s="142" t="s">
        <v>116</v>
      </c>
      <c r="Z4" s="142" t="s">
        <v>117</v>
      </c>
      <c r="AA4" s="139"/>
      <c r="AB4" s="120">
        <v>0.9</v>
      </c>
      <c r="AC4" s="150"/>
      <c r="AD4" s="151">
        <v>2.35</v>
      </c>
      <c r="AE4" s="150"/>
      <c r="AF4" s="120">
        <v>0.6</v>
      </c>
      <c r="AG4" s="150"/>
      <c r="AH4" s="151">
        <v>2.0299999999999998</v>
      </c>
      <c r="AI4" s="105"/>
      <c r="AJ4" s="120">
        <f>IF(AL4="","",INDEX(AB4:AH4,,MATCH(AL4,AB4:AH4,0)-2))</f>
        <v>0.9</v>
      </c>
      <c r="AK4" s="150"/>
      <c r="AL4" s="151">
        <f t="shared" ref="AL4:AL21" si="1">IF(AD4="","",IF(AND(AD4="F",AH4="F"),"F",MAX(AD4,AH4)))</f>
        <v>2.35</v>
      </c>
      <c r="AM4" s="105"/>
      <c r="AN4" s="155">
        <f t="shared" ref="AN4:AN21" si="2">IF(AL4="F","",IF(AL4="","",RANK(AL4,$AL$4:$AL$100)))</f>
        <v>18</v>
      </c>
      <c r="AO4" s="82"/>
      <c r="AP4" s="139" t="s">
        <v>264</v>
      </c>
      <c r="AQ4" s="156">
        <v>1</v>
      </c>
      <c r="AR4" s="142" t="s">
        <v>172</v>
      </c>
      <c r="AS4" s="142" t="s">
        <v>173</v>
      </c>
      <c r="AT4" s="142" t="s">
        <v>117</v>
      </c>
      <c r="AU4" s="157"/>
      <c r="AV4" s="120">
        <v>0.1</v>
      </c>
      <c r="AW4" s="150"/>
      <c r="AX4" s="151" t="s">
        <v>265</v>
      </c>
      <c r="AY4" s="150"/>
      <c r="AZ4" s="120">
        <v>0.7</v>
      </c>
      <c r="BA4" s="150"/>
      <c r="BB4" s="151">
        <v>3.43</v>
      </c>
      <c r="BC4" s="105"/>
      <c r="BD4" s="120">
        <f t="shared" ref="BD4:BD38" si="3">IF(BF4="","",INDEX(AV4:BB4,,MATCH(BF4,AV4:BB4,0)-2))</f>
        <v>0.7</v>
      </c>
      <c r="BE4" s="150"/>
      <c r="BF4" s="151">
        <f>IF(AX4="","",IF(AND(AX4="F",BB4="F"),"F",MAX(AX4,BB4)))</f>
        <v>3.43</v>
      </c>
      <c r="BG4" s="105"/>
      <c r="BH4" s="155">
        <f>IF(BF4="F","",IF(BF4="","",RANK(BF4,$BF$4:$BF$100)))</f>
        <v>11</v>
      </c>
    </row>
    <row r="5" spans="1:61" ht="15" customHeight="1">
      <c r="A5" s="114" t="s">
        <v>264</v>
      </c>
      <c r="B5" s="117">
        <v>2</v>
      </c>
      <c r="C5" s="118" t="s">
        <v>60</v>
      </c>
      <c r="D5" s="118" t="s">
        <v>61</v>
      </c>
      <c r="E5" s="118" t="s">
        <v>59</v>
      </c>
      <c r="F5" s="119"/>
      <c r="G5" s="120">
        <v>1.6</v>
      </c>
      <c r="H5" s="121"/>
      <c r="I5" s="132" t="s">
        <v>265</v>
      </c>
      <c r="J5" s="121"/>
      <c r="K5" s="120">
        <v>-0.5</v>
      </c>
      <c r="L5" s="121"/>
      <c r="M5" s="132" t="s">
        <v>265</v>
      </c>
      <c r="N5" s="133"/>
      <c r="O5" s="120" t="str">
        <f t="shared" si="0"/>
        <v/>
      </c>
      <c r="P5" s="134"/>
      <c r="Q5" s="132" t="str">
        <f t="shared" ref="Q5:Q23" si="4">IF(I5="","",IF(AND(I5="F",M5="F"),"",MAX(I5,M5)))</f>
        <v/>
      </c>
      <c r="R5" s="101"/>
      <c r="S5" s="140" t="str">
        <f t="shared" ref="S5:S23" si="5">IF(Q5="","",RANK(Q5,$Q$4:$Q$100))</f>
        <v/>
      </c>
      <c r="T5" s="116"/>
      <c r="V5" s="139" t="s">
        <v>264</v>
      </c>
      <c r="W5" s="141">
        <v>2</v>
      </c>
      <c r="X5" s="142" t="s">
        <v>118</v>
      </c>
      <c r="Y5" s="142" t="s">
        <v>119</v>
      </c>
      <c r="Z5" s="142" t="s">
        <v>117</v>
      </c>
      <c r="AA5" s="139"/>
      <c r="AB5" s="120">
        <v>0.5</v>
      </c>
      <c r="AC5" s="150"/>
      <c r="AD5" s="151">
        <v>2.42</v>
      </c>
      <c r="AE5" s="150"/>
      <c r="AF5" s="120">
        <v>0.6</v>
      </c>
      <c r="AG5" s="150"/>
      <c r="AH5" s="151">
        <v>2.2799999999999998</v>
      </c>
      <c r="AI5" s="105"/>
      <c r="AJ5" s="120">
        <f>IF(AL5="","",INDEX(AB5:AH5,,MATCH(AL5,AB5:AH5,0)-2))</f>
        <v>0.5</v>
      </c>
      <c r="AK5" s="150"/>
      <c r="AL5" s="151">
        <f t="shared" si="1"/>
        <v>2.42</v>
      </c>
      <c r="AM5" s="105"/>
      <c r="AN5" s="155">
        <f t="shared" si="2"/>
        <v>17</v>
      </c>
      <c r="AO5" s="82"/>
      <c r="AP5" s="139" t="s">
        <v>264</v>
      </c>
      <c r="AQ5" s="156">
        <v>2</v>
      </c>
      <c r="AR5" s="142" t="s">
        <v>174</v>
      </c>
      <c r="AS5" s="142" t="s">
        <v>175</v>
      </c>
      <c r="AT5" s="142" t="s">
        <v>117</v>
      </c>
      <c r="AV5" s="120"/>
      <c r="AW5" s="150"/>
      <c r="AX5" s="151"/>
      <c r="AY5" s="150"/>
      <c r="AZ5" s="120"/>
      <c r="BA5" s="150"/>
      <c r="BB5" s="151"/>
      <c r="BC5" s="105"/>
      <c r="BD5" s="120" t="str">
        <f t="shared" si="3"/>
        <v/>
      </c>
      <c r="BE5" s="150"/>
      <c r="BF5" s="151" t="str">
        <f t="shared" ref="BF5:BF22" si="6">IF(AX5="","",IF(AND(AX5="F",BB5="F"),"F",MAX(AX5,BB5)))</f>
        <v/>
      </c>
      <c r="BG5" s="105"/>
      <c r="BH5" s="155" t="str">
        <f t="shared" ref="BH5:BH38" si="7">IF(BF5="F","",IF(BF5="","",RANK(BF5,$BF$4:$BF$100)))</f>
        <v/>
      </c>
    </row>
    <row r="6" spans="1:61" ht="15" customHeight="1">
      <c r="A6" s="114" t="s">
        <v>264</v>
      </c>
      <c r="B6" s="117">
        <v>3</v>
      </c>
      <c r="C6" s="118" t="s">
        <v>62</v>
      </c>
      <c r="D6" s="118" t="s">
        <v>63</v>
      </c>
      <c r="E6" s="118" t="s">
        <v>64</v>
      </c>
      <c r="F6" s="119"/>
      <c r="G6" s="120">
        <v>0.8</v>
      </c>
      <c r="H6" s="121"/>
      <c r="I6" s="132">
        <v>3.32</v>
      </c>
      <c r="J6" s="121"/>
      <c r="K6" s="120">
        <v>0.9</v>
      </c>
      <c r="L6" s="121"/>
      <c r="M6" s="132">
        <v>3.15</v>
      </c>
      <c r="N6" s="133"/>
      <c r="O6" s="120">
        <f t="shared" si="0"/>
        <v>0.8</v>
      </c>
      <c r="P6" s="134"/>
      <c r="Q6" s="132">
        <f t="shared" si="4"/>
        <v>3.32</v>
      </c>
      <c r="R6" s="101"/>
      <c r="S6" s="140">
        <f t="shared" si="5"/>
        <v>4</v>
      </c>
      <c r="T6" s="116"/>
      <c r="V6" s="139" t="s">
        <v>264</v>
      </c>
      <c r="W6" s="141">
        <v>3</v>
      </c>
      <c r="X6" s="142" t="s">
        <v>120</v>
      </c>
      <c r="Y6" s="142" t="s">
        <v>121</v>
      </c>
      <c r="Z6" s="142" t="s">
        <v>117</v>
      </c>
      <c r="AA6" s="139"/>
      <c r="AB6" s="120">
        <v>1.2</v>
      </c>
      <c r="AC6" s="150"/>
      <c r="AD6" s="151">
        <v>2.15</v>
      </c>
      <c r="AE6" s="150"/>
      <c r="AF6" s="120">
        <v>0</v>
      </c>
      <c r="AG6" s="150"/>
      <c r="AH6" s="151" t="s">
        <v>265</v>
      </c>
      <c r="AI6" s="105"/>
      <c r="AJ6" s="120">
        <f t="shared" ref="AJ6:AJ28" si="8">IF(AL6="","",INDEX(AB6:AH6,,MATCH(AL6,AB6:AH6,0)-2))</f>
        <v>1.2</v>
      </c>
      <c r="AK6" s="150"/>
      <c r="AL6" s="151">
        <f t="shared" si="1"/>
        <v>2.15</v>
      </c>
      <c r="AM6" s="105"/>
      <c r="AN6" s="155">
        <f t="shared" si="2"/>
        <v>21</v>
      </c>
      <c r="AO6" s="82"/>
      <c r="AP6" s="139" t="s">
        <v>264</v>
      </c>
      <c r="AQ6" s="156">
        <v>3</v>
      </c>
      <c r="AR6" s="142" t="s">
        <v>176</v>
      </c>
      <c r="AS6" s="142" t="s">
        <v>177</v>
      </c>
      <c r="AT6" s="142" t="s">
        <v>59</v>
      </c>
      <c r="AV6" s="120">
        <v>0.1</v>
      </c>
      <c r="AW6" s="150"/>
      <c r="AX6" s="151" t="s">
        <v>265</v>
      </c>
      <c r="AY6" s="150"/>
      <c r="AZ6" s="120">
        <v>0</v>
      </c>
      <c r="BA6" s="150"/>
      <c r="BB6" s="151" t="s">
        <v>265</v>
      </c>
      <c r="BC6" s="105"/>
      <c r="BD6" s="120">
        <f t="shared" si="3"/>
        <v>0.1</v>
      </c>
      <c r="BE6" s="150"/>
      <c r="BF6" s="151" t="str">
        <f t="shared" si="6"/>
        <v>F</v>
      </c>
      <c r="BG6" s="105"/>
      <c r="BH6" s="155" t="str">
        <f t="shared" si="7"/>
        <v/>
      </c>
      <c r="BI6" s="108">
        <v>2.84</v>
      </c>
    </row>
    <row r="7" spans="1:61" ht="15" customHeight="1">
      <c r="A7" s="114" t="s">
        <v>264</v>
      </c>
      <c r="B7" s="117">
        <v>4</v>
      </c>
      <c r="C7" s="118" t="s">
        <v>65</v>
      </c>
      <c r="D7" s="118" t="s">
        <v>66</v>
      </c>
      <c r="E7" s="118" t="s">
        <v>67</v>
      </c>
      <c r="F7" s="119"/>
      <c r="G7" s="120">
        <v>1.1000000000000001</v>
      </c>
      <c r="H7" s="121"/>
      <c r="I7" s="132">
        <v>2.56</v>
      </c>
      <c r="J7" s="121"/>
      <c r="K7" s="120">
        <v>0.8</v>
      </c>
      <c r="L7" s="121"/>
      <c r="M7" s="132" t="s">
        <v>265</v>
      </c>
      <c r="N7" s="133"/>
      <c r="O7" s="120">
        <f t="shared" si="0"/>
        <v>1.1000000000000001</v>
      </c>
      <c r="P7" s="134"/>
      <c r="Q7" s="132">
        <f t="shared" si="4"/>
        <v>2.56</v>
      </c>
      <c r="R7" s="101"/>
      <c r="S7" s="140">
        <f t="shared" si="5"/>
        <v>15</v>
      </c>
      <c r="T7" s="116"/>
      <c r="V7" s="139" t="s">
        <v>264</v>
      </c>
      <c r="W7" s="141">
        <v>4</v>
      </c>
      <c r="X7" s="142" t="s">
        <v>122</v>
      </c>
      <c r="Y7" s="142" t="s">
        <v>123</v>
      </c>
      <c r="Z7" s="142" t="s">
        <v>117</v>
      </c>
      <c r="AA7" s="139"/>
      <c r="AB7" s="120">
        <v>1.2</v>
      </c>
      <c r="AC7" s="150"/>
      <c r="AD7" s="151">
        <v>2.73</v>
      </c>
      <c r="AE7" s="150"/>
      <c r="AF7" s="120">
        <v>0.1</v>
      </c>
      <c r="AG7" s="150"/>
      <c r="AH7" s="151">
        <v>2.61</v>
      </c>
      <c r="AI7" s="105"/>
      <c r="AJ7" s="120">
        <f t="shared" si="8"/>
        <v>1.2</v>
      </c>
      <c r="AK7" s="150"/>
      <c r="AL7" s="151">
        <f t="shared" si="1"/>
        <v>2.73</v>
      </c>
      <c r="AM7" s="105"/>
      <c r="AN7" s="155">
        <f t="shared" si="2"/>
        <v>13</v>
      </c>
      <c r="AO7" s="82"/>
      <c r="AP7" s="139" t="s">
        <v>264</v>
      </c>
      <c r="AQ7" s="156">
        <v>4</v>
      </c>
      <c r="AR7" s="142" t="s">
        <v>178</v>
      </c>
      <c r="AS7" s="142" t="s">
        <v>179</v>
      </c>
      <c r="AT7" s="142" t="s">
        <v>59</v>
      </c>
      <c r="AV7" s="120">
        <v>0.2</v>
      </c>
      <c r="AW7" s="150"/>
      <c r="AX7" s="151">
        <v>2.41</v>
      </c>
      <c r="AY7" s="150"/>
      <c r="AZ7" s="120">
        <v>0.4</v>
      </c>
      <c r="BA7" s="150"/>
      <c r="BB7" s="151">
        <v>2.48</v>
      </c>
      <c r="BC7" s="105"/>
      <c r="BD7" s="120">
        <f t="shared" si="3"/>
        <v>0.4</v>
      </c>
      <c r="BE7" s="150"/>
      <c r="BF7" s="151">
        <f t="shared" si="6"/>
        <v>2.48</v>
      </c>
      <c r="BG7" s="105"/>
      <c r="BH7" s="155">
        <f t="shared" si="7"/>
        <v>33</v>
      </c>
    </row>
    <row r="8" spans="1:61" ht="15" customHeight="1">
      <c r="A8" s="114" t="s">
        <v>264</v>
      </c>
      <c r="B8" s="117">
        <v>5</v>
      </c>
      <c r="C8" s="118" t="s">
        <v>68</v>
      </c>
      <c r="D8" s="118" t="s">
        <v>69</v>
      </c>
      <c r="E8" s="118" t="s">
        <v>67</v>
      </c>
      <c r="F8" s="119"/>
      <c r="G8" s="120">
        <v>0.2</v>
      </c>
      <c r="H8" s="121"/>
      <c r="I8" s="132">
        <v>2.09</v>
      </c>
      <c r="J8" s="121"/>
      <c r="K8" s="120">
        <v>0.9</v>
      </c>
      <c r="L8" s="121"/>
      <c r="M8" s="132">
        <v>2.36</v>
      </c>
      <c r="N8" s="133"/>
      <c r="O8" s="120">
        <f t="shared" si="0"/>
        <v>0.9</v>
      </c>
      <c r="P8" s="134"/>
      <c r="Q8" s="132">
        <f t="shared" si="4"/>
        <v>2.36</v>
      </c>
      <c r="R8" s="101"/>
      <c r="S8" s="140">
        <f t="shared" si="5"/>
        <v>17</v>
      </c>
      <c r="T8" s="116"/>
      <c r="V8" s="139" t="s">
        <v>264</v>
      </c>
      <c r="W8" s="141">
        <v>5</v>
      </c>
      <c r="X8" s="142" t="s">
        <v>124</v>
      </c>
      <c r="Y8" s="142" t="s">
        <v>125</v>
      </c>
      <c r="Z8" s="142" t="s">
        <v>67</v>
      </c>
      <c r="AA8" s="139"/>
      <c r="AB8" s="120">
        <v>0.6</v>
      </c>
      <c r="AC8" s="150"/>
      <c r="AD8" s="151">
        <v>2.81</v>
      </c>
      <c r="AE8" s="150"/>
      <c r="AF8" s="120">
        <v>0.3</v>
      </c>
      <c r="AG8" s="150"/>
      <c r="AH8" s="151">
        <v>2.99</v>
      </c>
      <c r="AI8" s="105"/>
      <c r="AJ8" s="120">
        <f t="shared" si="8"/>
        <v>0.3</v>
      </c>
      <c r="AK8" s="150"/>
      <c r="AL8" s="151">
        <f t="shared" si="1"/>
        <v>2.99</v>
      </c>
      <c r="AM8" s="105"/>
      <c r="AN8" s="155">
        <f t="shared" si="2"/>
        <v>7</v>
      </c>
      <c r="AO8" s="82"/>
      <c r="AP8" s="139" t="s">
        <v>264</v>
      </c>
      <c r="AQ8" s="156">
        <v>5</v>
      </c>
      <c r="AR8" s="142" t="s">
        <v>180</v>
      </c>
      <c r="AS8" s="142" t="s">
        <v>181</v>
      </c>
      <c r="AT8" s="142" t="s">
        <v>59</v>
      </c>
      <c r="AV8" s="120">
        <v>0.2</v>
      </c>
      <c r="AW8" s="150"/>
      <c r="AX8" s="151">
        <v>3.36</v>
      </c>
      <c r="AY8" s="150"/>
      <c r="AZ8" s="120">
        <v>0.5</v>
      </c>
      <c r="BA8" s="150"/>
      <c r="BB8" s="151">
        <v>3.05</v>
      </c>
      <c r="BC8" s="105"/>
      <c r="BD8" s="120">
        <f t="shared" si="3"/>
        <v>0.2</v>
      </c>
      <c r="BE8" s="150"/>
      <c r="BF8" s="151">
        <f t="shared" si="6"/>
        <v>3.36</v>
      </c>
      <c r="BG8" s="105"/>
      <c r="BH8" s="155">
        <f t="shared" si="7"/>
        <v>13</v>
      </c>
    </row>
    <row r="9" spans="1:61" ht="15" customHeight="1">
      <c r="A9" s="114" t="s">
        <v>264</v>
      </c>
      <c r="B9" s="117">
        <v>6</v>
      </c>
      <c r="C9" s="118" t="s">
        <v>70</v>
      </c>
      <c r="D9" s="118" t="s">
        <v>71</v>
      </c>
      <c r="E9" s="118" t="s">
        <v>72</v>
      </c>
      <c r="F9" s="119"/>
      <c r="G9" s="120">
        <v>0.3</v>
      </c>
      <c r="H9" s="121"/>
      <c r="I9" s="132">
        <v>2.4700000000000002</v>
      </c>
      <c r="J9" s="121"/>
      <c r="K9" s="120">
        <v>-0.3</v>
      </c>
      <c r="L9" s="121"/>
      <c r="M9" s="132">
        <v>3.57</v>
      </c>
      <c r="N9" s="133"/>
      <c r="O9" s="120">
        <f t="shared" si="0"/>
        <v>-0.3</v>
      </c>
      <c r="P9" s="134"/>
      <c r="Q9" s="132">
        <f t="shared" si="4"/>
        <v>3.57</v>
      </c>
      <c r="R9" s="101"/>
      <c r="S9" s="140">
        <f t="shared" si="5"/>
        <v>1</v>
      </c>
      <c r="T9" s="116"/>
      <c r="V9" s="139" t="s">
        <v>264</v>
      </c>
      <c r="W9" s="141">
        <v>6</v>
      </c>
      <c r="X9" s="142" t="s">
        <v>126</v>
      </c>
      <c r="Y9" s="142" t="s">
        <v>127</v>
      </c>
      <c r="Z9" s="142" t="s">
        <v>72</v>
      </c>
      <c r="AA9" s="139"/>
      <c r="AB9" s="120">
        <v>0.4</v>
      </c>
      <c r="AC9" s="150"/>
      <c r="AD9" s="151">
        <v>2.61</v>
      </c>
      <c r="AE9" s="150"/>
      <c r="AF9" s="120">
        <v>0.3</v>
      </c>
      <c r="AG9" s="150"/>
      <c r="AH9" s="151">
        <v>2.52</v>
      </c>
      <c r="AI9" s="105"/>
      <c r="AJ9" s="120">
        <f t="shared" si="8"/>
        <v>0.4</v>
      </c>
      <c r="AK9" s="150"/>
      <c r="AL9" s="151">
        <f t="shared" si="1"/>
        <v>2.61</v>
      </c>
      <c r="AM9" s="105"/>
      <c r="AN9" s="155">
        <f t="shared" si="2"/>
        <v>15</v>
      </c>
      <c r="AO9" s="82"/>
      <c r="AP9" s="139" t="s">
        <v>264</v>
      </c>
      <c r="AQ9" s="156">
        <v>6</v>
      </c>
      <c r="AR9" s="142" t="s">
        <v>182</v>
      </c>
      <c r="AS9" s="142" t="s">
        <v>183</v>
      </c>
      <c r="AT9" s="142" t="s">
        <v>59</v>
      </c>
      <c r="AV9" s="120">
        <v>0.4</v>
      </c>
      <c r="AW9" s="150"/>
      <c r="AX9" s="151">
        <v>2.71</v>
      </c>
      <c r="AY9" s="150"/>
      <c r="AZ9" s="120">
        <v>0.8</v>
      </c>
      <c r="BA9" s="150"/>
      <c r="BB9" s="151">
        <v>2.92</v>
      </c>
      <c r="BC9" s="105"/>
      <c r="BD9" s="120">
        <f t="shared" si="3"/>
        <v>0.8</v>
      </c>
      <c r="BE9" s="150"/>
      <c r="BF9" s="151">
        <f t="shared" si="6"/>
        <v>2.92</v>
      </c>
      <c r="BG9" s="105"/>
      <c r="BH9" s="155">
        <f t="shared" si="7"/>
        <v>24</v>
      </c>
    </row>
    <row r="10" spans="1:61" ht="15" customHeight="1">
      <c r="A10" s="114" t="s">
        <v>264</v>
      </c>
      <c r="B10" s="117">
        <v>7</v>
      </c>
      <c r="C10" s="118" t="s">
        <v>73</v>
      </c>
      <c r="D10" s="118" t="s">
        <v>74</v>
      </c>
      <c r="E10" s="118" t="s">
        <v>72</v>
      </c>
      <c r="F10" s="119"/>
      <c r="G10" s="120">
        <v>1</v>
      </c>
      <c r="H10" s="121"/>
      <c r="I10" s="132">
        <v>2.27</v>
      </c>
      <c r="J10" s="121"/>
      <c r="K10" s="120">
        <v>0.8</v>
      </c>
      <c r="L10" s="121"/>
      <c r="M10" s="132">
        <v>2.16</v>
      </c>
      <c r="N10" s="133"/>
      <c r="O10" s="120">
        <f t="shared" si="0"/>
        <v>1</v>
      </c>
      <c r="P10" s="134"/>
      <c r="Q10" s="132">
        <f t="shared" si="4"/>
        <v>2.27</v>
      </c>
      <c r="R10" s="101"/>
      <c r="S10" s="140">
        <f t="shared" si="5"/>
        <v>18</v>
      </c>
      <c r="T10" s="116"/>
      <c r="V10" s="139" t="s">
        <v>264</v>
      </c>
      <c r="W10" s="141">
        <v>7</v>
      </c>
      <c r="X10" s="142" t="s">
        <v>128</v>
      </c>
      <c r="Y10" s="142" t="s">
        <v>129</v>
      </c>
      <c r="Z10" s="142" t="s">
        <v>72</v>
      </c>
      <c r="AA10" s="139"/>
      <c r="AB10" s="120">
        <v>1</v>
      </c>
      <c r="AC10" s="150"/>
      <c r="AD10" s="151" t="s">
        <v>265</v>
      </c>
      <c r="AE10" s="150"/>
      <c r="AF10" s="120">
        <v>0.5</v>
      </c>
      <c r="AG10" s="150"/>
      <c r="AH10" s="151">
        <v>2.81</v>
      </c>
      <c r="AI10" s="105"/>
      <c r="AJ10" s="120">
        <f t="shared" si="8"/>
        <v>0.5</v>
      </c>
      <c r="AK10" s="150"/>
      <c r="AL10" s="151">
        <f t="shared" si="1"/>
        <v>2.81</v>
      </c>
      <c r="AM10" s="105"/>
      <c r="AN10" s="155">
        <f t="shared" si="2"/>
        <v>11</v>
      </c>
      <c r="AO10" s="82"/>
      <c r="AP10" s="139" t="s">
        <v>264</v>
      </c>
      <c r="AQ10" s="156">
        <v>7</v>
      </c>
      <c r="AR10" s="142" t="s">
        <v>184</v>
      </c>
      <c r="AS10" s="142" t="s">
        <v>185</v>
      </c>
      <c r="AT10" s="142" t="s">
        <v>59</v>
      </c>
      <c r="AV10" s="120">
        <v>0.2</v>
      </c>
      <c r="AW10" s="150"/>
      <c r="AX10" s="151">
        <v>2.82</v>
      </c>
      <c r="AY10" s="150"/>
      <c r="AZ10" s="120">
        <v>1.1000000000000001</v>
      </c>
      <c r="BA10" s="150"/>
      <c r="BB10" s="151">
        <v>2.91</v>
      </c>
      <c r="BC10" s="105"/>
      <c r="BD10" s="120">
        <f t="shared" si="3"/>
        <v>1.1000000000000001</v>
      </c>
      <c r="BE10" s="150"/>
      <c r="BF10" s="151">
        <f t="shared" si="6"/>
        <v>2.91</v>
      </c>
      <c r="BG10" s="105"/>
      <c r="BH10" s="155">
        <f t="shared" si="7"/>
        <v>25</v>
      </c>
    </row>
    <row r="11" spans="1:61" ht="15" customHeight="1">
      <c r="A11" s="114" t="s">
        <v>264</v>
      </c>
      <c r="B11" s="117">
        <v>8</v>
      </c>
      <c r="C11" s="118" t="s">
        <v>75</v>
      </c>
      <c r="D11" s="118" t="s">
        <v>76</v>
      </c>
      <c r="E11" s="118" t="s">
        <v>72</v>
      </c>
      <c r="F11" s="119"/>
      <c r="G11" s="120">
        <v>0.3</v>
      </c>
      <c r="H11" s="121"/>
      <c r="I11" s="132">
        <v>2.39</v>
      </c>
      <c r="J11" s="121"/>
      <c r="K11" s="120">
        <v>0.6</v>
      </c>
      <c r="L11" s="121"/>
      <c r="M11" s="132">
        <v>2.4500000000000002</v>
      </c>
      <c r="N11" s="133"/>
      <c r="O11" s="120">
        <f t="shared" si="0"/>
        <v>0.6</v>
      </c>
      <c r="P11" s="134"/>
      <c r="Q11" s="132">
        <f t="shared" si="4"/>
        <v>2.4500000000000002</v>
      </c>
      <c r="R11" s="101"/>
      <c r="S11" s="140">
        <f t="shared" si="5"/>
        <v>16</v>
      </c>
      <c r="T11" s="116"/>
      <c r="V11" s="139" t="s">
        <v>264</v>
      </c>
      <c r="W11" s="141">
        <v>8</v>
      </c>
      <c r="X11" s="142" t="s">
        <v>130</v>
      </c>
      <c r="Y11" s="142" t="s">
        <v>131</v>
      </c>
      <c r="Z11" s="142" t="s">
        <v>72</v>
      </c>
      <c r="AA11" s="139"/>
      <c r="AB11" s="120">
        <v>1</v>
      </c>
      <c r="AC11" s="150"/>
      <c r="AD11" s="151">
        <v>2.59</v>
      </c>
      <c r="AE11" s="150"/>
      <c r="AF11" s="120">
        <v>0</v>
      </c>
      <c r="AG11" s="150"/>
      <c r="AH11" s="151">
        <v>2.4700000000000002</v>
      </c>
      <c r="AI11" s="105"/>
      <c r="AJ11" s="120">
        <f t="shared" si="8"/>
        <v>1</v>
      </c>
      <c r="AK11" s="150"/>
      <c r="AL11" s="151">
        <f t="shared" si="1"/>
        <v>2.59</v>
      </c>
      <c r="AM11" s="105"/>
      <c r="AN11" s="155">
        <f t="shared" si="2"/>
        <v>16</v>
      </c>
      <c r="AO11" s="82"/>
      <c r="AP11" s="139" t="s">
        <v>264</v>
      </c>
      <c r="AQ11" s="156">
        <v>8</v>
      </c>
      <c r="AR11" s="142" t="s">
        <v>186</v>
      </c>
      <c r="AS11" s="142" t="s">
        <v>187</v>
      </c>
      <c r="AT11" s="142" t="s">
        <v>64</v>
      </c>
      <c r="AV11" s="120">
        <v>0.2</v>
      </c>
      <c r="AW11" s="150"/>
      <c r="AX11" s="151">
        <v>3.87</v>
      </c>
      <c r="AY11" s="150"/>
      <c r="AZ11" s="120">
        <v>1.6</v>
      </c>
      <c r="BA11" s="150"/>
      <c r="BB11" s="151">
        <v>3.92</v>
      </c>
      <c r="BC11" s="105"/>
      <c r="BD11" s="120">
        <f t="shared" si="3"/>
        <v>1.6</v>
      </c>
      <c r="BE11" s="150"/>
      <c r="BF11" s="151">
        <f t="shared" si="6"/>
        <v>3.92</v>
      </c>
      <c r="BG11" s="105"/>
      <c r="BH11" s="155">
        <f t="shared" si="7"/>
        <v>3</v>
      </c>
    </row>
    <row r="12" spans="1:61" ht="15" customHeight="1">
      <c r="A12" s="114" t="s">
        <v>264</v>
      </c>
      <c r="B12" s="117">
        <v>9</v>
      </c>
      <c r="C12" s="118" t="s">
        <v>77</v>
      </c>
      <c r="D12" s="118" t="s">
        <v>78</v>
      </c>
      <c r="E12" s="118" t="s">
        <v>72</v>
      </c>
      <c r="F12" s="119"/>
      <c r="G12" s="120">
        <v>-0.3</v>
      </c>
      <c r="H12" s="121"/>
      <c r="I12" s="132" t="s">
        <v>265</v>
      </c>
      <c r="J12" s="121"/>
      <c r="K12" s="120">
        <v>0</v>
      </c>
      <c r="L12" s="121"/>
      <c r="M12" s="132" t="s">
        <v>265</v>
      </c>
      <c r="N12" s="133"/>
      <c r="O12" s="120" t="str">
        <f t="shared" si="0"/>
        <v/>
      </c>
      <c r="P12" s="134"/>
      <c r="Q12" s="132" t="str">
        <f t="shared" si="4"/>
        <v/>
      </c>
      <c r="R12" s="101"/>
      <c r="S12" s="140" t="str">
        <f t="shared" si="5"/>
        <v/>
      </c>
      <c r="T12" s="116"/>
      <c r="V12" s="139" t="s">
        <v>264</v>
      </c>
      <c r="W12" s="141">
        <v>9</v>
      </c>
      <c r="X12" s="142" t="s">
        <v>132</v>
      </c>
      <c r="Y12" s="142" t="s">
        <v>133</v>
      </c>
      <c r="Z12" s="142" t="s">
        <v>86</v>
      </c>
      <c r="AA12" s="139"/>
      <c r="AB12" s="120">
        <v>0.3</v>
      </c>
      <c r="AC12" s="150"/>
      <c r="AD12" s="151">
        <v>3.4</v>
      </c>
      <c r="AE12" s="150"/>
      <c r="AF12" s="120">
        <v>0.6</v>
      </c>
      <c r="AG12" s="150"/>
      <c r="AH12" s="151">
        <v>3.39</v>
      </c>
      <c r="AI12" s="105"/>
      <c r="AJ12" s="120">
        <f t="shared" si="8"/>
        <v>0.3</v>
      </c>
      <c r="AK12" s="150"/>
      <c r="AL12" s="151">
        <f t="shared" si="1"/>
        <v>3.4</v>
      </c>
      <c r="AM12" s="105"/>
      <c r="AN12" s="155">
        <f t="shared" si="2"/>
        <v>2</v>
      </c>
      <c r="AO12" s="82"/>
      <c r="AP12" s="139" t="s">
        <v>264</v>
      </c>
      <c r="AQ12" s="156">
        <v>9</v>
      </c>
      <c r="AR12" s="142" t="s">
        <v>188</v>
      </c>
      <c r="AS12" s="142" t="s">
        <v>189</v>
      </c>
      <c r="AT12" s="142" t="s">
        <v>64</v>
      </c>
      <c r="AV12" s="120">
        <v>0.6</v>
      </c>
      <c r="AW12" s="150"/>
      <c r="AX12" s="151">
        <v>3.66</v>
      </c>
      <c r="AY12" s="150"/>
      <c r="AZ12" s="120">
        <v>1.3</v>
      </c>
      <c r="BA12" s="150"/>
      <c r="BB12" s="151">
        <v>3.92</v>
      </c>
      <c r="BC12" s="105"/>
      <c r="BD12" s="120">
        <f t="shared" si="3"/>
        <v>1.3</v>
      </c>
      <c r="BE12" s="150"/>
      <c r="BF12" s="151">
        <f t="shared" si="6"/>
        <v>3.92</v>
      </c>
      <c r="BG12" s="105"/>
      <c r="BH12" s="155">
        <f t="shared" si="7"/>
        <v>3</v>
      </c>
    </row>
    <row r="13" spans="1:61" ht="15" customHeight="1">
      <c r="A13" s="114" t="s">
        <v>264</v>
      </c>
      <c r="B13" s="117">
        <v>10</v>
      </c>
      <c r="C13" s="118" t="s">
        <v>79</v>
      </c>
      <c r="D13" s="118" t="s">
        <v>80</v>
      </c>
      <c r="E13" s="118" t="s">
        <v>81</v>
      </c>
      <c r="F13" s="119"/>
      <c r="G13" s="120">
        <v>0.9</v>
      </c>
      <c r="H13" s="121"/>
      <c r="I13" s="132">
        <v>2.67</v>
      </c>
      <c r="J13" s="121"/>
      <c r="K13" s="120">
        <v>0.8</v>
      </c>
      <c r="L13" s="121"/>
      <c r="M13" s="132">
        <v>3.16</v>
      </c>
      <c r="N13" s="133"/>
      <c r="O13" s="120">
        <f t="shared" si="0"/>
        <v>0.8</v>
      </c>
      <c r="P13" s="134"/>
      <c r="Q13" s="132">
        <f t="shared" si="4"/>
        <v>3.16</v>
      </c>
      <c r="R13" s="101"/>
      <c r="S13" s="140">
        <f t="shared" si="5"/>
        <v>5</v>
      </c>
      <c r="T13" s="116"/>
      <c r="V13" s="139" t="s">
        <v>264</v>
      </c>
      <c r="W13" s="141">
        <v>10</v>
      </c>
      <c r="X13" s="142" t="s">
        <v>134</v>
      </c>
      <c r="Y13" s="142" t="s">
        <v>135</v>
      </c>
      <c r="Z13" s="142" t="s">
        <v>86</v>
      </c>
      <c r="AA13" s="139"/>
      <c r="AB13" s="120">
        <v>1</v>
      </c>
      <c r="AC13" s="150"/>
      <c r="AD13" s="151">
        <v>2.4500000000000002</v>
      </c>
      <c r="AE13" s="150"/>
      <c r="AF13" s="120">
        <v>0.8</v>
      </c>
      <c r="AG13" s="150"/>
      <c r="AH13" s="151">
        <v>2.87</v>
      </c>
      <c r="AI13" s="105"/>
      <c r="AJ13" s="120">
        <f t="shared" si="8"/>
        <v>0.8</v>
      </c>
      <c r="AK13" s="150"/>
      <c r="AL13" s="151">
        <f t="shared" si="1"/>
        <v>2.87</v>
      </c>
      <c r="AM13" s="105"/>
      <c r="AN13" s="155">
        <f t="shared" si="2"/>
        <v>8</v>
      </c>
      <c r="AO13" s="82"/>
      <c r="AP13" s="139" t="s">
        <v>264</v>
      </c>
      <c r="AQ13" s="156">
        <v>10</v>
      </c>
      <c r="AR13" s="142" t="s">
        <v>190</v>
      </c>
      <c r="AS13" s="142" t="s">
        <v>191</v>
      </c>
      <c r="AT13" s="142" t="s">
        <v>64</v>
      </c>
      <c r="AV13" s="120">
        <v>0.4</v>
      </c>
      <c r="AW13" s="150"/>
      <c r="AX13" s="151">
        <v>3.2</v>
      </c>
      <c r="AY13" s="150"/>
      <c r="AZ13" s="120">
        <v>0.7</v>
      </c>
      <c r="BA13" s="150"/>
      <c r="BB13" s="151">
        <v>3.3</v>
      </c>
      <c r="BC13" s="105"/>
      <c r="BD13" s="120">
        <f t="shared" si="3"/>
        <v>0.7</v>
      </c>
      <c r="BE13" s="150"/>
      <c r="BF13" s="151">
        <f t="shared" si="6"/>
        <v>3.3</v>
      </c>
      <c r="BG13" s="105"/>
      <c r="BH13" s="155">
        <f t="shared" si="7"/>
        <v>15</v>
      </c>
    </row>
    <row r="14" spans="1:61" ht="15" customHeight="1">
      <c r="A14" s="114" t="s">
        <v>264</v>
      </c>
      <c r="B14" s="117">
        <v>11</v>
      </c>
      <c r="C14" s="118" t="s">
        <v>82</v>
      </c>
      <c r="D14" s="118" t="s">
        <v>83</v>
      </c>
      <c r="E14" s="118" t="s">
        <v>81</v>
      </c>
      <c r="F14" s="119"/>
      <c r="G14" s="120">
        <v>-0.1</v>
      </c>
      <c r="H14" s="121"/>
      <c r="I14" s="132">
        <v>2.59</v>
      </c>
      <c r="J14" s="121"/>
      <c r="K14" s="120">
        <v>-0.3</v>
      </c>
      <c r="L14" s="121"/>
      <c r="M14" s="132">
        <v>2.58</v>
      </c>
      <c r="N14" s="133"/>
      <c r="O14" s="120">
        <f t="shared" si="0"/>
        <v>-0.1</v>
      </c>
      <c r="P14" s="134"/>
      <c r="Q14" s="132">
        <f t="shared" si="4"/>
        <v>2.59</v>
      </c>
      <c r="R14" s="101"/>
      <c r="S14" s="140">
        <f t="shared" si="5"/>
        <v>13</v>
      </c>
      <c r="T14" s="116"/>
      <c r="V14" s="139" t="s">
        <v>264</v>
      </c>
      <c r="W14" s="141">
        <v>11</v>
      </c>
      <c r="X14" s="142" t="s">
        <v>136</v>
      </c>
      <c r="Y14" s="142" t="s">
        <v>137</v>
      </c>
      <c r="Z14" s="142" t="s">
        <v>86</v>
      </c>
      <c r="AA14" s="139"/>
      <c r="AB14" s="120">
        <v>0.7</v>
      </c>
      <c r="AC14" s="150"/>
      <c r="AD14" s="151">
        <v>3.17</v>
      </c>
      <c r="AE14" s="150"/>
      <c r="AF14" s="120">
        <v>0.8</v>
      </c>
      <c r="AG14" s="150"/>
      <c r="AH14" s="151">
        <v>3.13</v>
      </c>
      <c r="AI14" s="105"/>
      <c r="AJ14" s="120">
        <f t="shared" si="8"/>
        <v>0.7</v>
      </c>
      <c r="AK14" s="150"/>
      <c r="AL14" s="151">
        <f t="shared" si="1"/>
        <v>3.17</v>
      </c>
      <c r="AM14" s="105"/>
      <c r="AN14" s="155">
        <f t="shared" si="2"/>
        <v>4</v>
      </c>
      <c r="AO14" s="82"/>
      <c r="AP14" s="139" t="s">
        <v>264</v>
      </c>
      <c r="AQ14" s="156">
        <v>11</v>
      </c>
      <c r="AR14" s="142" t="s">
        <v>192</v>
      </c>
      <c r="AS14" s="142" t="s">
        <v>193</v>
      </c>
      <c r="AT14" s="142" t="s">
        <v>64</v>
      </c>
      <c r="AV14" s="120">
        <v>0.6</v>
      </c>
      <c r="AW14" s="150"/>
      <c r="AX14" s="151">
        <v>3.16</v>
      </c>
      <c r="AY14" s="150"/>
      <c r="AZ14" s="120">
        <v>0.6</v>
      </c>
      <c r="BA14" s="150"/>
      <c r="BB14" s="151">
        <v>3.22</v>
      </c>
      <c r="BC14" s="105"/>
      <c r="BD14" s="120">
        <f t="shared" si="3"/>
        <v>0.6</v>
      </c>
      <c r="BE14" s="150"/>
      <c r="BF14" s="151">
        <f t="shared" si="6"/>
        <v>3.22</v>
      </c>
      <c r="BG14" s="105"/>
      <c r="BH14" s="155">
        <f t="shared" si="7"/>
        <v>16</v>
      </c>
    </row>
    <row r="15" spans="1:61" ht="15" customHeight="1">
      <c r="A15" s="114" t="s">
        <v>264</v>
      </c>
      <c r="B15" s="117">
        <v>12</v>
      </c>
      <c r="C15" s="118" t="s">
        <v>84</v>
      </c>
      <c r="D15" s="118" t="s">
        <v>85</v>
      </c>
      <c r="E15" s="118" t="s">
        <v>86</v>
      </c>
      <c r="F15" s="119"/>
      <c r="G15" s="120">
        <v>0.1</v>
      </c>
      <c r="H15" s="121"/>
      <c r="I15" s="132">
        <v>2.79</v>
      </c>
      <c r="J15" s="121"/>
      <c r="K15" s="120">
        <v>0.1</v>
      </c>
      <c r="L15" s="121"/>
      <c r="M15" s="132">
        <v>2.8</v>
      </c>
      <c r="N15" s="133"/>
      <c r="O15" s="120">
        <f t="shared" si="0"/>
        <v>0.1</v>
      </c>
      <c r="P15" s="134"/>
      <c r="Q15" s="132">
        <f t="shared" si="4"/>
        <v>2.8</v>
      </c>
      <c r="R15" s="101"/>
      <c r="S15" s="140">
        <f t="shared" si="5"/>
        <v>9</v>
      </c>
      <c r="T15" s="116"/>
      <c r="V15" s="139" t="s">
        <v>264</v>
      </c>
      <c r="W15" s="141">
        <v>12</v>
      </c>
      <c r="X15" s="142" t="s">
        <v>138</v>
      </c>
      <c r="Y15" s="142" t="s">
        <v>139</v>
      </c>
      <c r="Z15" s="142" t="s">
        <v>86</v>
      </c>
      <c r="AA15" s="139"/>
      <c r="AB15" s="120">
        <v>0.6</v>
      </c>
      <c r="AC15" s="150"/>
      <c r="AD15" s="151" t="s">
        <v>265</v>
      </c>
      <c r="AE15" s="150"/>
      <c r="AF15" s="120">
        <v>0.6</v>
      </c>
      <c r="AG15" s="150"/>
      <c r="AH15" s="151" t="s">
        <v>265</v>
      </c>
      <c r="AI15" s="105"/>
      <c r="AJ15" s="120">
        <f t="shared" si="8"/>
        <v>0.6</v>
      </c>
      <c r="AK15" s="150"/>
      <c r="AL15" s="151" t="str">
        <f t="shared" si="1"/>
        <v>F</v>
      </c>
      <c r="AM15" s="105"/>
      <c r="AN15" s="155" t="str">
        <f t="shared" si="2"/>
        <v/>
      </c>
      <c r="AO15" s="82"/>
      <c r="AP15" s="139" t="s">
        <v>264</v>
      </c>
      <c r="AQ15" s="156">
        <v>12</v>
      </c>
      <c r="AR15" s="142" t="s">
        <v>194</v>
      </c>
      <c r="AS15" s="142" t="s">
        <v>195</v>
      </c>
      <c r="AT15" s="142" t="s">
        <v>64</v>
      </c>
      <c r="AV15" s="120">
        <v>0.2</v>
      </c>
      <c r="AW15" s="150"/>
      <c r="AX15" s="151">
        <v>3.69</v>
      </c>
      <c r="AY15" s="150"/>
      <c r="AZ15" s="120">
        <v>0.2</v>
      </c>
      <c r="BA15" s="150"/>
      <c r="BB15" s="151">
        <v>3.51</v>
      </c>
      <c r="BC15" s="105"/>
      <c r="BD15" s="120">
        <f t="shared" si="3"/>
        <v>0.2</v>
      </c>
      <c r="BE15" s="150"/>
      <c r="BF15" s="151">
        <f t="shared" si="6"/>
        <v>3.69</v>
      </c>
      <c r="BG15" s="105"/>
      <c r="BH15" s="155">
        <f t="shared" si="7"/>
        <v>8</v>
      </c>
    </row>
    <row r="16" spans="1:61" ht="15" customHeight="1">
      <c r="A16" s="114" t="s">
        <v>266</v>
      </c>
      <c r="B16" s="117">
        <v>13</v>
      </c>
      <c r="C16" s="118" t="s">
        <v>87</v>
      </c>
      <c r="D16" s="118" t="s">
        <v>88</v>
      </c>
      <c r="E16" s="118" t="s">
        <v>86</v>
      </c>
      <c r="F16" s="119"/>
      <c r="G16" s="120">
        <v>0.9</v>
      </c>
      <c r="H16" s="121"/>
      <c r="I16" s="132">
        <v>3.08</v>
      </c>
      <c r="J16" s="121"/>
      <c r="K16" s="120">
        <v>0</v>
      </c>
      <c r="L16" s="121"/>
      <c r="M16" s="132">
        <v>2.92</v>
      </c>
      <c r="N16" s="133"/>
      <c r="O16" s="120">
        <f t="shared" si="0"/>
        <v>0.9</v>
      </c>
      <c r="P16" s="134"/>
      <c r="Q16" s="132">
        <f t="shared" si="4"/>
        <v>3.08</v>
      </c>
      <c r="R16" s="101"/>
      <c r="S16" s="140">
        <f t="shared" si="5"/>
        <v>6</v>
      </c>
      <c r="T16" s="116"/>
      <c r="V16" s="139" t="s">
        <v>266</v>
      </c>
      <c r="W16" s="141">
        <v>13</v>
      </c>
      <c r="X16" s="142" t="s">
        <v>140</v>
      </c>
      <c r="Y16" s="142" t="s">
        <v>141</v>
      </c>
      <c r="Z16" s="142" t="s">
        <v>95</v>
      </c>
      <c r="AA16" s="139"/>
      <c r="AB16" s="120">
        <v>0.9</v>
      </c>
      <c r="AC16" s="150"/>
      <c r="AD16" s="151">
        <v>2.69</v>
      </c>
      <c r="AE16" s="150"/>
      <c r="AF16" s="120">
        <v>0.5</v>
      </c>
      <c r="AG16" s="150"/>
      <c r="AH16" s="151">
        <v>3.33</v>
      </c>
      <c r="AI16" s="105"/>
      <c r="AJ16" s="120">
        <f t="shared" si="8"/>
        <v>0.5</v>
      </c>
      <c r="AK16" s="150"/>
      <c r="AL16" s="151">
        <f t="shared" si="1"/>
        <v>3.33</v>
      </c>
      <c r="AM16" s="105"/>
      <c r="AN16" s="155">
        <f t="shared" si="2"/>
        <v>3</v>
      </c>
      <c r="AO16" s="82"/>
      <c r="AP16" s="139" t="s">
        <v>264</v>
      </c>
      <c r="AQ16" s="156">
        <v>13</v>
      </c>
      <c r="AR16" s="142" t="s">
        <v>196</v>
      </c>
      <c r="AS16" s="142" t="s">
        <v>197</v>
      </c>
      <c r="AT16" s="142" t="s">
        <v>67</v>
      </c>
      <c r="AV16" s="120">
        <v>0.4</v>
      </c>
      <c r="AW16" s="150"/>
      <c r="AX16" s="151" t="s">
        <v>265</v>
      </c>
      <c r="AY16" s="150"/>
      <c r="AZ16" s="120">
        <v>0.1</v>
      </c>
      <c r="BA16" s="150"/>
      <c r="BB16" s="151">
        <v>2.81</v>
      </c>
      <c r="BC16" s="105"/>
      <c r="BD16" s="120">
        <f t="shared" si="3"/>
        <v>0.1</v>
      </c>
      <c r="BE16" s="150"/>
      <c r="BF16" s="151">
        <f t="shared" si="6"/>
        <v>2.81</v>
      </c>
      <c r="BG16" s="105"/>
      <c r="BH16" s="155">
        <f t="shared" si="7"/>
        <v>28</v>
      </c>
    </row>
    <row r="17" spans="1:61" ht="15" customHeight="1">
      <c r="A17" s="114" t="s">
        <v>266</v>
      </c>
      <c r="B17" s="117">
        <v>14</v>
      </c>
      <c r="C17" s="118" t="s">
        <v>89</v>
      </c>
      <c r="D17" s="118" t="s">
        <v>90</v>
      </c>
      <c r="E17" s="118" t="s">
        <v>86</v>
      </c>
      <c r="F17" s="119"/>
      <c r="G17" s="120">
        <v>1.8</v>
      </c>
      <c r="H17" s="121"/>
      <c r="I17" s="132">
        <v>2.41</v>
      </c>
      <c r="J17" s="121"/>
      <c r="K17" s="120">
        <v>0.6</v>
      </c>
      <c r="L17" s="121"/>
      <c r="M17" s="132">
        <v>2.62</v>
      </c>
      <c r="N17" s="133"/>
      <c r="O17" s="120">
        <f t="shared" si="0"/>
        <v>0.6</v>
      </c>
      <c r="P17" s="134"/>
      <c r="Q17" s="132">
        <f t="shared" si="4"/>
        <v>2.62</v>
      </c>
      <c r="R17" s="101"/>
      <c r="S17" s="140">
        <f t="shared" si="5"/>
        <v>12</v>
      </c>
      <c r="T17" s="116"/>
      <c r="V17" s="139" t="s">
        <v>266</v>
      </c>
      <c r="W17" s="141">
        <v>14</v>
      </c>
      <c r="X17" s="142" t="s">
        <v>142</v>
      </c>
      <c r="Y17" s="142" t="s">
        <v>143</v>
      </c>
      <c r="Z17" s="142" t="s">
        <v>95</v>
      </c>
      <c r="AA17" s="139"/>
      <c r="AB17" s="120">
        <v>0.5</v>
      </c>
      <c r="AC17" s="150"/>
      <c r="AD17" s="151">
        <v>3.69</v>
      </c>
      <c r="AE17" s="150"/>
      <c r="AF17" s="120">
        <v>0.6</v>
      </c>
      <c r="AG17" s="150"/>
      <c r="AH17" s="151">
        <v>4.01</v>
      </c>
      <c r="AI17" s="105"/>
      <c r="AJ17" s="120">
        <f t="shared" si="8"/>
        <v>0.6</v>
      </c>
      <c r="AK17" s="150"/>
      <c r="AL17" s="151">
        <f t="shared" si="1"/>
        <v>4.01</v>
      </c>
      <c r="AM17" s="105"/>
      <c r="AN17" s="155">
        <f t="shared" si="2"/>
        <v>1</v>
      </c>
      <c r="AO17" s="82"/>
      <c r="AP17" s="139" t="s">
        <v>264</v>
      </c>
      <c r="AQ17" s="156">
        <v>14</v>
      </c>
      <c r="AR17" s="142" t="s">
        <v>198</v>
      </c>
      <c r="AS17" s="142" t="s">
        <v>199</v>
      </c>
      <c r="AT17" s="142" t="s">
        <v>67</v>
      </c>
      <c r="AV17" s="120">
        <v>0.2</v>
      </c>
      <c r="AW17" s="150"/>
      <c r="AX17" s="151" t="s">
        <v>265</v>
      </c>
      <c r="AY17" s="150"/>
      <c r="AZ17" s="120">
        <v>0.6</v>
      </c>
      <c r="BA17" s="150"/>
      <c r="BB17" s="151">
        <v>3.19</v>
      </c>
      <c r="BC17" s="105"/>
      <c r="BD17" s="120">
        <f t="shared" si="3"/>
        <v>0.6</v>
      </c>
      <c r="BE17" s="150"/>
      <c r="BF17" s="151">
        <f t="shared" si="6"/>
        <v>3.19</v>
      </c>
      <c r="BG17" s="105"/>
      <c r="BH17" s="155">
        <f t="shared" si="7"/>
        <v>17</v>
      </c>
    </row>
    <row r="18" spans="1:61" ht="15" customHeight="1">
      <c r="A18" s="114" t="s">
        <v>266</v>
      </c>
      <c r="B18" s="117">
        <v>15</v>
      </c>
      <c r="C18" s="118" t="s">
        <v>91</v>
      </c>
      <c r="D18" s="118" t="s">
        <v>92</v>
      </c>
      <c r="E18" s="118" t="s">
        <v>86</v>
      </c>
      <c r="F18" s="119"/>
      <c r="G18" s="120">
        <v>0.5</v>
      </c>
      <c r="H18" s="121"/>
      <c r="I18" s="132">
        <v>2.65</v>
      </c>
      <c r="J18" s="121"/>
      <c r="K18" s="120">
        <v>0.3</v>
      </c>
      <c r="L18" s="121"/>
      <c r="M18" s="132">
        <v>2.33</v>
      </c>
      <c r="N18" s="133"/>
      <c r="O18" s="120">
        <f t="shared" si="0"/>
        <v>0.5</v>
      </c>
      <c r="P18" s="134"/>
      <c r="Q18" s="132">
        <f t="shared" si="4"/>
        <v>2.65</v>
      </c>
      <c r="R18" s="101"/>
      <c r="S18" s="140">
        <f t="shared" si="5"/>
        <v>10</v>
      </c>
      <c r="T18" s="116"/>
      <c r="V18" s="139" t="s">
        <v>266</v>
      </c>
      <c r="W18" s="141">
        <v>15</v>
      </c>
      <c r="X18" s="142" t="s">
        <v>145</v>
      </c>
      <c r="Y18" s="142" t="s">
        <v>146</v>
      </c>
      <c r="Z18" s="142" t="s">
        <v>147</v>
      </c>
      <c r="AA18" s="139"/>
      <c r="AB18" s="120">
        <v>1.2</v>
      </c>
      <c r="AC18" s="150"/>
      <c r="AD18" s="151" t="s">
        <v>265</v>
      </c>
      <c r="AE18" s="150"/>
      <c r="AF18" s="120">
        <v>1.4</v>
      </c>
      <c r="AG18" s="150"/>
      <c r="AH18" s="151">
        <v>3.17</v>
      </c>
      <c r="AI18" s="105"/>
      <c r="AJ18" s="120">
        <f t="shared" si="8"/>
        <v>1.4</v>
      </c>
      <c r="AK18" s="150"/>
      <c r="AL18" s="151">
        <f t="shared" si="1"/>
        <v>3.17</v>
      </c>
      <c r="AM18" s="105"/>
      <c r="AN18" s="155">
        <f t="shared" si="2"/>
        <v>4</v>
      </c>
      <c r="AO18" s="82"/>
      <c r="AP18" s="139" t="s">
        <v>264</v>
      </c>
      <c r="AQ18" s="156">
        <v>15</v>
      </c>
      <c r="AR18" s="142" t="s">
        <v>200</v>
      </c>
      <c r="AS18" s="142" t="s">
        <v>201</v>
      </c>
      <c r="AT18" s="142" t="s">
        <v>72</v>
      </c>
      <c r="AV18" s="120">
        <v>0.7</v>
      </c>
      <c r="AW18" s="150"/>
      <c r="AX18" s="151">
        <v>2.95</v>
      </c>
      <c r="AY18" s="150"/>
      <c r="AZ18" s="120">
        <v>1</v>
      </c>
      <c r="BA18" s="150"/>
      <c r="BB18" s="151">
        <v>3.14</v>
      </c>
      <c r="BC18" s="105"/>
      <c r="BD18" s="120">
        <f t="shared" si="3"/>
        <v>1</v>
      </c>
      <c r="BE18" s="150"/>
      <c r="BF18" s="151">
        <f t="shared" si="6"/>
        <v>3.14</v>
      </c>
      <c r="BG18" s="105"/>
      <c r="BH18" s="155">
        <f t="shared" si="7"/>
        <v>18</v>
      </c>
    </row>
    <row r="19" spans="1:61" ht="15" customHeight="1">
      <c r="A19" s="114" t="s">
        <v>266</v>
      </c>
      <c r="B19" s="117">
        <v>16</v>
      </c>
      <c r="C19" s="118" t="s">
        <v>93</v>
      </c>
      <c r="D19" s="118" t="s">
        <v>94</v>
      </c>
      <c r="E19" s="118" t="s">
        <v>95</v>
      </c>
      <c r="F19" s="119"/>
      <c r="G19" s="120">
        <v>0.9</v>
      </c>
      <c r="H19" s="121"/>
      <c r="I19" s="132">
        <v>2.56</v>
      </c>
      <c r="J19" s="121"/>
      <c r="K19" s="120">
        <v>0</v>
      </c>
      <c r="L19" s="121"/>
      <c r="M19" s="132">
        <v>2.57</v>
      </c>
      <c r="N19" s="133"/>
      <c r="O19" s="120">
        <f t="shared" si="0"/>
        <v>0</v>
      </c>
      <c r="P19" s="134"/>
      <c r="Q19" s="132">
        <f t="shared" si="4"/>
        <v>2.57</v>
      </c>
      <c r="R19" s="101"/>
      <c r="S19" s="140">
        <f t="shared" si="5"/>
        <v>14</v>
      </c>
      <c r="T19" s="116"/>
      <c r="V19" s="139" t="s">
        <v>266</v>
      </c>
      <c r="W19" s="141">
        <v>16</v>
      </c>
      <c r="X19" s="142" t="s">
        <v>148</v>
      </c>
      <c r="Y19" s="142" t="s">
        <v>149</v>
      </c>
      <c r="Z19" s="142" t="s">
        <v>98</v>
      </c>
      <c r="AA19" s="139"/>
      <c r="AB19" s="120"/>
      <c r="AC19" s="150"/>
      <c r="AD19" s="151"/>
      <c r="AE19" s="150"/>
      <c r="AF19" s="120"/>
      <c r="AG19" s="150"/>
      <c r="AH19" s="151"/>
      <c r="AI19" s="105"/>
      <c r="AJ19" s="120" t="str">
        <f t="shared" si="8"/>
        <v/>
      </c>
      <c r="AK19" s="150"/>
      <c r="AL19" s="151" t="str">
        <f t="shared" si="1"/>
        <v/>
      </c>
      <c r="AM19" s="105"/>
      <c r="AN19" s="155" t="str">
        <f t="shared" si="2"/>
        <v/>
      </c>
      <c r="AO19" s="82"/>
      <c r="AP19" s="139" t="s">
        <v>264</v>
      </c>
      <c r="AQ19" s="156">
        <v>16</v>
      </c>
      <c r="AR19" s="142" t="s">
        <v>202</v>
      </c>
      <c r="AS19" s="142" t="s">
        <v>203</v>
      </c>
      <c r="AT19" s="142" t="s">
        <v>72</v>
      </c>
      <c r="AV19" s="120">
        <v>0.8</v>
      </c>
      <c r="AW19" s="150"/>
      <c r="AX19" s="151">
        <v>2.71</v>
      </c>
      <c r="AY19" s="150"/>
      <c r="AZ19" s="120">
        <v>0.6</v>
      </c>
      <c r="BA19" s="150"/>
      <c r="BB19" s="151">
        <v>2.77</v>
      </c>
      <c r="BC19" s="105"/>
      <c r="BD19" s="120">
        <f t="shared" si="3"/>
        <v>0.6</v>
      </c>
      <c r="BE19" s="150"/>
      <c r="BF19" s="151">
        <f t="shared" si="6"/>
        <v>2.77</v>
      </c>
      <c r="BG19" s="105"/>
      <c r="BH19" s="155">
        <f t="shared" si="7"/>
        <v>29</v>
      </c>
    </row>
    <row r="20" spans="1:61" ht="15" customHeight="1">
      <c r="A20" s="114" t="s">
        <v>266</v>
      </c>
      <c r="B20" s="117">
        <v>17</v>
      </c>
      <c r="C20" s="118" t="s">
        <v>96</v>
      </c>
      <c r="D20" s="118" t="s">
        <v>97</v>
      </c>
      <c r="E20" s="118" t="s">
        <v>98</v>
      </c>
      <c r="F20" s="119"/>
      <c r="G20" s="120">
        <v>0</v>
      </c>
      <c r="H20" s="121"/>
      <c r="I20" s="132">
        <v>2.64</v>
      </c>
      <c r="J20" s="121"/>
      <c r="K20" s="120">
        <v>1.1000000000000001</v>
      </c>
      <c r="L20" s="121"/>
      <c r="M20" s="132">
        <v>2.64</v>
      </c>
      <c r="N20" s="133"/>
      <c r="O20" s="120">
        <f t="shared" si="0"/>
        <v>0</v>
      </c>
      <c r="P20" s="134"/>
      <c r="Q20" s="132">
        <f t="shared" si="4"/>
        <v>2.64</v>
      </c>
      <c r="R20" s="101"/>
      <c r="S20" s="140">
        <f t="shared" si="5"/>
        <v>11</v>
      </c>
      <c r="T20" s="116"/>
      <c r="V20" s="139" t="s">
        <v>266</v>
      </c>
      <c r="W20" s="141">
        <v>17</v>
      </c>
      <c r="X20" s="142" t="s">
        <v>150</v>
      </c>
      <c r="Y20" s="142" t="s">
        <v>151</v>
      </c>
      <c r="Z20" s="142" t="s">
        <v>98</v>
      </c>
      <c r="AA20" s="139"/>
      <c r="AB20" s="120">
        <v>0.6</v>
      </c>
      <c r="AC20" s="150"/>
      <c r="AD20" s="151" t="s">
        <v>265</v>
      </c>
      <c r="AE20" s="150"/>
      <c r="AF20" s="120">
        <v>0.8</v>
      </c>
      <c r="AG20" s="150"/>
      <c r="AH20" s="151">
        <v>2.78</v>
      </c>
      <c r="AI20" s="105"/>
      <c r="AJ20" s="120">
        <f t="shared" si="8"/>
        <v>0.8</v>
      </c>
      <c r="AK20" s="150"/>
      <c r="AL20" s="151">
        <f t="shared" si="1"/>
        <v>2.78</v>
      </c>
      <c r="AM20" s="105"/>
      <c r="AN20" s="155">
        <f t="shared" si="2"/>
        <v>12</v>
      </c>
      <c r="AO20" s="82"/>
      <c r="AP20" s="139" t="s">
        <v>266</v>
      </c>
      <c r="AQ20" s="156">
        <v>17</v>
      </c>
      <c r="AR20" s="142" t="s">
        <v>204</v>
      </c>
      <c r="AS20" s="142" t="s">
        <v>205</v>
      </c>
      <c r="AT20" s="142" t="s">
        <v>72</v>
      </c>
      <c r="AV20" s="120">
        <v>-0.3</v>
      </c>
      <c r="AW20" s="150"/>
      <c r="AX20" s="151">
        <v>4.3600000000000003</v>
      </c>
      <c r="AY20" s="150"/>
      <c r="AZ20" s="120">
        <v>0.8</v>
      </c>
      <c r="BA20" s="150"/>
      <c r="BB20" s="151">
        <v>4.66</v>
      </c>
      <c r="BC20" s="105"/>
      <c r="BD20" s="120">
        <f t="shared" si="3"/>
        <v>0.8</v>
      </c>
      <c r="BE20" s="150"/>
      <c r="BF20" s="151">
        <f t="shared" si="6"/>
        <v>4.66</v>
      </c>
      <c r="BG20" s="105"/>
      <c r="BH20" s="155">
        <f t="shared" si="7"/>
        <v>1</v>
      </c>
      <c r="BI20" s="108" t="s">
        <v>144</v>
      </c>
    </row>
    <row r="21" spans="1:61" ht="15" customHeight="1">
      <c r="A21" s="114" t="s">
        <v>266</v>
      </c>
      <c r="B21" s="117">
        <v>18</v>
      </c>
      <c r="C21" s="118" t="s">
        <v>99</v>
      </c>
      <c r="D21" s="118" t="s">
        <v>100</v>
      </c>
      <c r="E21" s="118" t="s">
        <v>98</v>
      </c>
      <c r="F21" s="119"/>
      <c r="G21" s="120">
        <v>-0.2</v>
      </c>
      <c r="H21" s="121"/>
      <c r="I21" s="132">
        <v>2.0099999999999998</v>
      </c>
      <c r="J21" s="121"/>
      <c r="K21" s="120">
        <v>0.9</v>
      </c>
      <c r="L21" s="121"/>
      <c r="M21" s="132" t="s">
        <v>265</v>
      </c>
      <c r="N21" s="133"/>
      <c r="O21" s="120">
        <f t="shared" si="0"/>
        <v>-0.2</v>
      </c>
      <c r="P21" s="134"/>
      <c r="Q21" s="132">
        <f t="shared" si="4"/>
        <v>2.0099999999999998</v>
      </c>
      <c r="R21" s="101"/>
      <c r="S21" s="140">
        <f t="shared" si="5"/>
        <v>19</v>
      </c>
      <c r="T21" s="116"/>
      <c r="V21" s="139" t="s">
        <v>266</v>
      </c>
      <c r="W21" s="143">
        <v>18</v>
      </c>
      <c r="X21" s="144" t="s">
        <v>152</v>
      </c>
      <c r="Y21" s="144" t="s">
        <v>153</v>
      </c>
      <c r="Z21" s="144" t="s">
        <v>105</v>
      </c>
      <c r="AA21" s="81"/>
      <c r="AB21" s="120">
        <v>0.4</v>
      </c>
      <c r="AC21" s="150"/>
      <c r="AD21" s="151">
        <v>2.65</v>
      </c>
      <c r="AE21" s="150"/>
      <c r="AF21" s="120">
        <v>0.5</v>
      </c>
      <c r="AG21" s="150"/>
      <c r="AH21" s="151">
        <v>2.56</v>
      </c>
      <c r="AI21" s="105"/>
      <c r="AJ21" s="120">
        <f t="shared" si="8"/>
        <v>0.4</v>
      </c>
      <c r="AK21" s="150"/>
      <c r="AL21" s="151">
        <f t="shared" si="1"/>
        <v>2.65</v>
      </c>
      <c r="AM21" s="105"/>
      <c r="AN21" s="155">
        <f t="shared" si="2"/>
        <v>14</v>
      </c>
      <c r="AO21" s="82"/>
      <c r="AP21" s="139" t="s">
        <v>266</v>
      </c>
      <c r="AQ21" s="156">
        <v>18</v>
      </c>
      <c r="AR21" s="142" t="s">
        <v>206</v>
      </c>
      <c r="AS21" s="142" t="s">
        <v>207</v>
      </c>
      <c r="AT21" s="142" t="s">
        <v>72</v>
      </c>
      <c r="AV21" s="120">
        <v>-0.5</v>
      </c>
      <c r="AW21" s="150"/>
      <c r="AX21" s="151">
        <v>3.2</v>
      </c>
      <c r="AY21" s="150"/>
      <c r="AZ21" s="120">
        <v>0.9</v>
      </c>
      <c r="BA21" s="150"/>
      <c r="BB21" s="151">
        <v>3.32</v>
      </c>
      <c r="BC21" s="105"/>
      <c r="BD21" s="120">
        <f t="shared" si="3"/>
        <v>0.9</v>
      </c>
      <c r="BE21" s="150"/>
      <c r="BF21" s="151">
        <f t="shared" si="6"/>
        <v>3.32</v>
      </c>
      <c r="BG21" s="105"/>
      <c r="BH21" s="155">
        <f t="shared" si="7"/>
        <v>14</v>
      </c>
    </row>
    <row r="22" spans="1:61" ht="15" customHeight="1">
      <c r="A22" s="114" t="s">
        <v>266</v>
      </c>
      <c r="B22" s="117">
        <v>19</v>
      </c>
      <c r="C22" s="118" t="s">
        <v>101</v>
      </c>
      <c r="D22" s="118" t="s">
        <v>102</v>
      </c>
      <c r="E22" s="118" t="s">
        <v>98</v>
      </c>
      <c r="F22" s="119"/>
      <c r="G22" s="120">
        <v>0.5</v>
      </c>
      <c r="H22" s="121"/>
      <c r="I22" s="132">
        <v>3.08</v>
      </c>
      <c r="J22" s="121"/>
      <c r="K22" s="120">
        <v>-0.2</v>
      </c>
      <c r="L22" s="121"/>
      <c r="M22" s="132" t="s">
        <v>265</v>
      </c>
      <c r="N22" s="133"/>
      <c r="O22" s="120">
        <f t="shared" si="0"/>
        <v>0.5</v>
      </c>
      <c r="P22" s="134"/>
      <c r="Q22" s="132">
        <f t="shared" si="4"/>
        <v>3.08</v>
      </c>
      <c r="R22" s="101"/>
      <c r="S22" s="140">
        <f t="shared" si="5"/>
        <v>6</v>
      </c>
      <c r="T22" s="116"/>
      <c r="V22" s="139" t="s">
        <v>266</v>
      </c>
      <c r="W22" s="143">
        <v>19</v>
      </c>
      <c r="X22" s="144" t="s">
        <v>154</v>
      </c>
      <c r="Y22" s="144" t="s">
        <v>155</v>
      </c>
      <c r="Z22" s="144" t="s">
        <v>105</v>
      </c>
      <c r="AA22" s="81"/>
      <c r="AB22" s="120">
        <v>1</v>
      </c>
      <c r="AC22" s="150"/>
      <c r="AD22" s="151" t="s">
        <v>265</v>
      </c>
      <c r="AE22" s="150"/>
      <c r="AF22" s="120">
        <v>0.6</v>
      </c>
      <c r="AG22" s="150"/>
      <c r="AH22" s="151">
        <v>2.34</v>
      </c>
      <c r="AI22" s="105"/>
      <c r="AJ22" s="120">
        <f t="shared" si="8"/>
        <v>0.6</v>
      </c>
      <c r="AK22" s="150"/>
      <c r="AL22" s="151">
        <f t="shared" ref="AL22:AL28" si="9">IF(AD22="","",IF(AND(AD22="F",AH22="F"),"F",MAX(AD22,AH22)))</f>
        <v>2.34</v>
      </c>
      <c r="AM22" s="105"/>
      <c r="AN22" s="155">
        <f t="shared" ref="AN22:AN28" si="10">IF(AL22="F","",IF(AL22="","",RANK(AL22,$AL$4:$AL$100)))</f>
        <v>19</v>
      </c>
      <c r="AO22" s="82"/>
      <c r="AP22" s="139" t="s">
        <v>266</v>
      </c>
      <c r="AQ22" s="156">
        <v>19</v>
      </c>
      <c r="AR22" s="142" t="s">
        <v>208</v>
      </c>
      <c r="AS22" s="142" t="s">
        <v>209</v>
      </c>
      <c r="AT22" s="142" t="s">
        <v>81</v>
      </c>
      <c r="AV22" s="120">
        <v>0.6</v>
      </c>
      <c r="AW22" s="150"/>
      <c r="AX22" s="151">
        <v>3.09</v>
      </c>
      <c r="AY22" s="150"/>
      <c r="AZ22" s="120">
        <v>0.6</v>
      </c>
      <c r="BA22" s="150"/>
      <c r="BB22" s="151">
        <v>2.95</v>
      </c>
      <c r="BC22" s="105"/>
      <c r="BD22" s="120">
        <f t="shared" si="3"/>
        <v>0.6</v>
      </c>
      <c r="BE22" s="150"/>
      <c r="BF22" s="151">
        <f t="shared" si="6"/>
        <v>3.09</v>
      </c>
      <c r="BG22" s="105"/>
      <c r="BH22" s="155">
        <f t="shared" si="7"/>
        <v>19</v>
      </c>
    </row>
    <row r="23" spans="1:61" ht="15" customHeight="1">
      <c r="A23" s="114" t="s">
        <v>266</v>
      </c>
      <c r="B23" s="117">
        <v>20</v>
      </c>
      <c r="C23" s="118" t="s">
        <v>103</v>
      </c>
      <c r="D23" s="118" t="s">
        <v>104</v>
      </c>
      <c r="E23" s="118" t="s">
        <v>105</v>
      </c>
      <c r="F23" s="119"/>
      <c r="G23" s="120"/>
      <c r="H23" s="121"/>
      <c r="I23" s="132"/>
      <c r="J23" s="121"/>
      <c r="K23" s="120"/>
      <c r="L23" s="121"/>
      <c r="M23" s="132"/>
      <c r="N23" s="133"/>
      <c r="O23" s="120" t="str">
        <f t="shared" si="0"/>
        <v/>
      </c>
      <c r="P23" s="134"/>
      <c r="Q23" s="132" t="str">
        <f t="shared" si="4"/>
        <v/>
      </c>
      <c r="R23" s="101"/>
      <c r="S23" s="140" t="str">
        <f t="shared" si="5"/>
        <v/>
      </c>
      <c r="T23" s="116"/>
      <c r="V23" s="139" t="s">
        <v>266</v>
      </c>
      <c r="W23" s="143">
        <v>20</v>
      </c>
      <c r="X23" s="144" t="s">
        <v>156</v>
      </c>
      <c r="Y23" s="144" t="s">
        <v>157</v>
      </c>
      <c r="Z23" s="144" t="s">
        <v>105</v>
      </c>
      <c r="AA23" s="81"/>
      <c r="AB23" s="120"/>
      <c r="AC23" s="150"/>
      <c r="AD23" s="151"/>
      <c r="AE23" s="150"/>
      <c r="AF23" s="120"/>
      <c r="AG23" s="150"/>
      <c r="AH23" s="151"/>
      <c r="AI23" s="105"/>
      <c r="AJ23" s="120" t="str">
        <f t="shared" si="8"/>
        <v/>
      </c>
      <c r="AK23" s="150"/>
      <c r="AL23" s="151" t="str">
        <f t="shared" si="9"/>
        <v/>
      </c>
      <c r="AM23" s="105"/>
      <c r="AN23" s="155" t="str">
        <f t="shared" si="10"/>
        <v/>
      </c>
      <c r="AO23" s="82"/>
      <c r="AP23" s="139" t="s">
        <v>266</v>
      </c>
      <c r="AQ23" s="156">
        <v>20</v>
      </c>
      <c r="AR23" s="142" t="s">
        <v>210</v>
      </c>
      <c r="AS23" s="142" t="s">
        <v>211</v>
      </c>
      <c r="AT23" s="142" t="s">
        <v>86</v>
      </c>
      <c r="AV23" s="120">
        <v>0.9</v>
      </c>
      <c r="AW23" s="150"/>
      <c r="AX23" s="151">
        <v>3.7</v>
      </c>
      <c r="AY23" s="150"/>
      <c r="AZ23" s="120">
        <v>0.6</v>
      </c>
      <c r="BA23" s="150"/>
      <c r="BB23" s="151">
        <v>3.62</v>
      </c>
      <c r="BC23" s="105"/>
      <c r="BD23" s="120">
        <f t="shared" si="3"/>
        <v>0.9</v>
      </c>
      <c r="BE23" s="150"/>
      <c r="BF23" s="151">
        <f t="shared" ref="BF23:BF33" si="11">IF(AX23="","",IF(AND(AX23="F",BB23="F"),"F",MAX(AX23,BB23)))</f>
        <v>3.7</v>
      </c>
      <c r="BG23" s="105"/>
      <c r="BH23" s="155">
        <f t="shared" si="7"/>
        <v>7</v>
      </c>
    </row>
    <row r="24" spans="1:61" ht="15" customHeight="1">
      <c r="A24" s="114" t="s">
        <v>266</v>
      </c>
      <c r="B24" s="117">
        <v>21</v>
      </c>
      <c r="C24" s="118" t="s">
        <v>106</v>
      </c>
      <c r="D24" s="118" t="s">
        <v>107</v>
      </c>
      <c r="E24" s="118" t="s">
        <v>105</v>
      </c>
      <c r="F24" s="119"/>
      <c r="G24" s="120"/>
      <c r="H24" s="121"/>
      <c r="I24" s="132"/>
      <c r="J24" s="121"/>
      <c r="K24" s="120"/>
      <c r="L24" s="121"/>
      <c r="M24" s="132"/>
      <c r="N24" s="133"/>
      <c r="O24" s="120" t="str">
        <f t="shared" si="0"/>
        <v/>
      </c>
      <c r="P24" s="134"/>
      <c r="Q24" s="132" t="str">
        <f t="shared" ref="Q24:Q28" si="12">IF(I24="","",IF(AND(I24="F",M24="F"),"",MAX(I24,M24)))</f>
        <v/>
      </c>
      <c r="R24" s="101"/>
      <c r="S24" s="140" t="str">
        <f t="shared" ref="S24:S28" si="13">IF(Q24="","",RANK(Q24,$Q$4:$Q$100))</f>
        <v/>
      </c>
      <c r="T24" s="116"/>
      <c r="V24" s="139" t="s">
        <v>266</v>
      </c>
      <c r="W24" s="143">
        <v>21</v>
      </c>
      <c r="X24" s="144" t="s">
        <v>158</v>
      </c>
      <c r="Y24" s="144" t="s">
        <v>159</v>
      </c>
      <c r="Z24" s="144" t="s">
        <v>105</v>
      </c>
      <c r="AA24" s="81"/>
      <c r="AB24" s="120">
        <v>0.3</v>
      </c>
      <c r="AC24" s="150"/>
      <c r="AD24" s="151">
        <v>1.98</v>
      </c>
      <c r="AE24" s="150"/>
      <c r="AF24" s="120">
        <v>0.1</v>
      </c>
      <c r="AG24" s="150"/>
      <c r="AH24" s="151">
        <v>2.12</v>
      </c>
      <c r="AI24" s="105"/>
      <c r="AJ24" s="120">
        <f t="shared" si="8"/>
        <v>0.1</v>
      </c>
      <c r="AK24" s="150"/>
      <c r="AL24" s="151">
        <f t="shared" si="9"/>
        <v>2.12</v>
      </c>
      <c r="AM24" s="105"/>
      <c r="AN24" s="155">
        <f t="shared" si="10"/>
        <v>22</v>
      </c>
      <c r="AO24" s="82"/>
      <c r="AP24" s="139" t="s">
        <v>266</v>
      </c>
      <c r="AQ24" s="156">
        <v>21</v>
      </c>
      <c r="AR24" s="142" t="s">
        <v>212</v>
      </c>
      <c r="AS24" s="142" t="s">
        <v>213</v>
      </c>
      <c r="AT24" s="142" t="s">
        <v>86</v>
      </c>
      <c r="AV24" s="120">
        <v>0</v>
      </c>
      <c r="AW24" s="150"/>
      <c r="AX24" s="151">
        <v>2.4900000000000002</v>
      </c>
      <c r="AY24" s="150"/>
      <c r="AZ24" s="120">
        <v>1.2</v>
      </c>
      <c r="BA24" s="150"/>
      <c r="BB24" s="151" t="s">
        <v>265</v>
      </c>
      <c r="BC24" s="105"/>
      <c r="BD24" s="120">
        <f t="shared" si="3"/>
        <v>0</v>
      </c>
      <c r="BE24" s="150"/>
      <c r="BF24" s="151">
        <f t="shared" si="11"/>
        <v>2.4900000000000002</v>
      </c>
      <c r="BG24" s="105"/>
      <c r="BH24" s="155">
        <f t="shared" si="7"/>
        <v>32</v>
      </c>
    </row>
    <row r="25" spans="1:61" ht="15" customHeight="1">
      <c r="A25" s="114" t="s">
        <v>266</v>
      </c>
      <c r="B25" s="117">
        <v>22</v>
      </c>
      <c r="C25" s="118" t="s">
        <v>108</v>
      </c>
      <c r="D25" s="118" t="s">
        <v>109</v>
      </c>
      <c r="E25" s="118" t="s">
        <v>105</v>
      </c>
      <c r="F25" s="119"/>
      <c r="G25" s="120"/>
      <c r="H25" s="121"/>
      <c r="I25" s="132"/>
      <c r="J25" s="121"/>
      <c r="K25" s="120"/>
      <c r="L25" s="121"/>
      <c r="M25" s="132"/>
      <c r="N25" s="133"/>
      <c r="O25" s="120" t="str">
        <f t="shared" si="0"/>
        <v/>
      </c>
      <c r="P25" s="134"/>
      <c r="Q25" s="132" t="str">
        <f t="shared" si="12"/>
        <v/>
      </c>
      <c r="R25" s="101"/>
      <c r="S25" s="140" t="str">
        <f t="shared" si="13"/>
        <v/>
      </c>
      <c r="T25" s="116"/>
      <c r="V25" s="139" t="s">
        <v>266</v>
      </c>
      <c r="W25" s="143">
        <v>22</v>
      </c>
      <c r="X25" s="144" t="s">
        <v>267</v>
      </c>
      <c r="Y25" s="144" t="s">
        <v>268</v>
      </c>
      <c r="Z25" s="144" t="s">
        <v>105</v>
      </c>
      <c r="AA25" s="81"/>
      <c r="AB25" s="120">
        <v>1</v>
      </c>
      <c r="AC25" s="150"/>
      <c r="AD25" s="151">
        <v>2.04</v>
      </c>
      <c r="AE25" s="150"/>
      <c r="AF25" s="120">
        <v>1.2</v>
      </c>
      <c r="AG25" s="150"/>
      <c r="AH25" s="151">
        <v>2.21</v>
      </c>
      <c r="AI25" s="105"/>
      <c r="AJ25" s="120">
        <f t="shared" si="8"/>
        <v>1.2</v>
      </c>
      <c r="AK25" s="150"/>
      <c r="AL25" s="151">
        <f t="shared" si="9"/>
        <v>2.21</v>
      </c>
      <c r="AM25" s="105"/>
      <c r="AN25" s="155">
        <f t="shared" si="10"/>
        <v>20</v>
      </c>
      <c r="AO25" s="82"/>
      <c r="AP25" s="139" t="s">
        <v>266</v>
      </c>
      <c r="AQ25" s="156">
        <v>22</v>
      </c>
      <c r="AR25" s="142" t="s">
        <v>214</v>
      </c>
      <c r="AS25" s="142" t="s">
        <v>215</v>
      </c>
      <c r="AT25" s="142" t="s">
        <v>86</v>
      </c>
      <c r="AV25" s="120">
        <v>-0.5</v>
      </c>
      <c r="AW25" s="150"/>
      <c r="AX25" s="151" t="s">
        <v>265</v>
      </c>
      <c r="AY25" s="150"/>
      <c r="AZ25" s="120">
        <v>0.9</v>
      </c>
      <c r="BA25" s="150"/>
      <c r="BB25" s="151">
        <v>2.91</v>
      </c>
      <c r="BC25" s="105"/>
      <c r="BD25" s="120">
        <f t="shared" si="3"/>
        <v>0.9</v>
      </c>
      <c r="BE25" s="150"/>
      <c r="BF25" s="151">
        <f t="shared" si="11"/>
        <v>2.91</v>
      </c>
      <c r="BG25" s="105"/>
      <c r="BH25" s="155">
        <f t="shared" si="7"/>
        <v>25</v>
      </c>
    </row>
    <row r="26" spans="1:61" ht="15" customHeight="1">
      <c r="A26" s="114" t="s">
        <v>266</v>
      </c>
      <c r="B26" s="117">
        <v>23</v>
      </c>
      <c r="C26" s="118" t="s">
        <v>110</v>
      </c>
      <c r="D26" s="118" t="s">
        <v>111</v>
      </c>
      <c r="E26" s="118" t="s">
        <v>112</v>
      </c>
      <c r="F26" s="119"/>
      <c r="G26" s="120">
        <v>0.8</v>
      </c>
      <c r="H26" s="121"/>
      <c r="I26" s="132">
        <v>3.41</v>
      </c>
      <c r="J26" s="121"/>
      <c r="K26" s="120">
        <v>-0.7</v>
      </c>
      <c r="L26" s="121"/>
      <c r="M26" s="132">
        <v>3.26</v>
      </c>
      <c r="N26" s="133"/>
      <c r="O26" s="120">
        <f t="shared" si="0"/>
        <v>0.8</v>
      </c>
      <c r="P26" s="134"/>
      <c r="Q26" s="132">
        <f t="shared" si="12"/>
        <v>3.41</v>
      </c>
      <c r="R26" s="101"/>
      <c r="S26" s="140">
        <f t="shared" si="13"/>
        <v>3</v>
      </c>
      <c r="T26" s="116"/>
      <c r="V26" s="139" t="s">
        <v>266</v>
      </c>
      <c r="W26" s="143">
        <v>23</v>
      </c>
      <c r="X26" s="144" t="s">
        <v>162</v>
      </c>
      <c r="Y26" s="144" t="s">
        <v>163</v>
      </c>
      <c r="Z26" s="144" t="s">
        <v>112</v>
      </c>
      <c r="AA26" s="81"/>
      <c r="AB26" s="120">
        <v>0.7</v>
      </c>
      <c r="AC26" s="150"/>
      <c r="AD26" s="151">
        <v>3.03</v>
      </c>
      <c r="AE26" s="150"/>
      <c r="AF26" s="120">
        <v>0.5</v>
      </c>
      <c r="AG26" s="150"/>
      <c r="AH26" s="151">
        <v>3.07</v>
      </c>
      <c r="AI26" s="105"/>
      <c r="AJ26" s="120">
        <f t="shared" si="8"/>
        <v>0.5</v>
      </c>
      <c r="AK26" s="150"/>
      <c r="AL26" s="151">
        <f t="shared" si="9"/>
        <v>3.07</v>
      </c>
      <c r="AM26" s="105"/>
      <c r="AN26" s="155">
        <f t="shared" si="10"/>
        <v>6</v>
      </c>
      <c r="AO26" s="82"/>
      <c r="AP26" s="139" t="s">
        <v>266</v>
      </c>
      <c r="AQ26" s="156">
        <v>23</v>
      </c>
      <c r="AR26" s="142" t="s">
        <v>216</v>
      </c>
      <c r="AS26" s="142" t="s">
        <v>217</v>
      </c>
      <c r="AT26" s="142" t="s">
        <v>86</v>
      </c>
      <c r="AV26" s="120">
        <v>-0.7</v>
      </c>
      <c r="AW26" s="150"/>
      <c r="AX26" s="151">
        <v>3.69</v>
      </c>
      <c r="AY26" s="150"/>
      <c r="AZ26" s="120">
        <v>0.7</v>
      </c>
      <c r="BA26" s="150"/>
      <c r="BB26" s="151">
        <v>3.92</v>
      </c>
      <c r="BC26" s="105"/>
      <c r="BD26" s="120">
        <f t="shared" si="3"/>
        <v>0.7</v>
      </c>
      <c r="BE26" s="150"/>
      <c r="BF26" s="151">
        <f t="shared" si="11"/>
        <v>3.92</v>
      </c>
      <c r="BG26" s="105"/>
      <c r="BH26" s="155">
        <f t="shared" si="7"/>
        <v>3</v>
      </c>
    </row>
    <row r="27" spans="1:61" ht="15" customHeight="1">
      <c r="A27" s="114" t="s">
        <v>266</v>
      </c>
      <c r="B27" s="122">
        <v>24</v>
      </c>
      <c r="C27" s="123" t="s">
        <v>113</v>
      </c>
      <c r="D27" s="123" t="s">
        <v>114</v>
      </c>
      <c r="E27" s="123" t="s">
        <v>112</v>
      </c>
      <c r="F27" s="116"/>
      <c r="G27" s="120">
        <v>0.9</v>
      </c>
      <c r="H27" s="121"/>
      <c r="I27" s="132">
        <v>2.89</v>
      </c>
      <c r="J27" s="121"/>
      <c r="K27" s="120">
        <v>0.5</v>
      </c>
      <c r="L27" s="121"/>
      <c r="M27" s="132" t="s">
        <v>265</v>
      </c>
      <c r="N27" s="133"/>
      <c r="O27" s="120">
        <f t="shared" si="0"/>
        <v>0.9</v>
      </c>
      <c r="P27" s="134"/>
      <c r="Q27" s="132">
        <f t="shared" si="12"/>
        <v>2.89</v>
      </c>
      <c r="R27" s="101"/>
      <c r="S27" s="140">
        <f t="shared" si="13"/>
        <v>8</v>
      </c>
      <c r="T27" s="116"/>
      <c r="V27" s="139" t="s">
        <v>266</v>
      </c>
      <c r="W27" s="143">
        <v>24</v>
      </c>
      <c r="X27" s="144" t="s">
        <v>164</v>
      </c>
      <c r="Y27" s="144" t="s">
        <v>165</v>
      </c>
      <c r="Z27" s="144" t="s">
        <v>112</v>
      </c>
      <c r="AA27" s="81"/>
      <c r="AB27" s="120">
        <v>0.6</v>
      </c>
      <c r="AC27" s="150"/>
      <c r="AD27" s="151">
        <v>2.83</v>
      </c>
      <c r="AE27" s="150"/>
      <c r="AF27" s="120">
        <v>0.6</v>
      </c>
      <c r="AG27" s="150"/>
      <c r="AH27" s="151">
        <v>2.8</v>
      </c>
      <c r="AI27" s="105"/>
      <c r="AJ27" s="120">
        <f t="shared" si="8"/>
        <v>0.6</v>
      </c>
      <c r="AK27" s="150"/>
      <c r="AL27" s="151">
        <f t="shared" si="9"/>
        <v>2.83</v>
      </c>
      <c r="AM27" s="105"/>
      <c r="AN27" s="155">
        <f t="shared" si="10"/>
        <v>10</v>
      </c>
      <c r="AO27" s="82"/>
      <c r="AP27" s="139" t="s">
        <v>266</v>
      </c>
      <c r="AQ27" s="156">
        <v>24</v>
      </c>
      <c r="AR27" s="142" t="s">
        <v>218</v>
      </c>
      <c r="AS27" s="142" t="s">
        <v>219</v>
      </c>
      <c r="AT27" s="142" t="s">
        <v>86</v>
      </c>
      <c r="AV27" s="120">
        <v>0.7</v>
      </c>
      <c r="AW27" s="150"/>
      <c r="AX27" s="151">
        <v>3.32</v>
      </c>
      <c r="AY27" s="150"/>
      <c r="AZ27" s="120">
        <v>0.6</v>
      </c>
      <c r="BA27" s="150"/>
      <c r="BB27" s="151">
        <v>3.37</v>
      </c>
      <c r="BC27" s="105"/>
      <c r="BD27" s="120">
        <f t="shared" si="3"/>
        <v>0.6</v>
      </c>
      <c r="BE27" s="150"/>
      <c r="BF27" s="151">
        <f t="shared" si="11"/>
        <v>3.37</v>
      </c>
      <c r="BG27" s="105"/>
      <c r="BH27" s="155">
        <f t="shared" si="7"/>
        <v>12</v>
      </c>
    </row>
    <row r="28" spans="1:61" ht="15" customHeight="1">
      <c r="A28" s="114"/>
      <c r="B28" s="122"/>
      <c r="C28" s="123"/>
      <c r="D28" s="123"/>
      <c r="E28" s="123"/>
      <c r="F28" s="116"/>
      <c r="G28" s="124"/>
      <c r="H28" s="121"/>
      <c r="I28" s="135"/>
      <c r="J28" s="121"/>
      <c r="K28" s="124"/>
      <c r="L28" s="121"/>
      <c r="M28" s="135"/>
      <c r="N28" s="133"/>
      <c r="O28" s="124" t="str">
        <f t="shared" si="0"/>
        <v/>
      </c>
      <c r="P28" s="134"/>
      <c r="Q28" s="135" t="str">
        <f t="shared" si="12"/>
        <v/>
      </c>
      <c r="R28" s="101"/>
      <c r="S28" s="116" t="str">
        <f t="shared" si="13"/>
        <v/>
      </c>
      <c r="T28" s="116"/>
      <c r="V28" s="139" t="s">
        <v>266</v>
      </c>
      <c r="W28" s="143">
        <v>25</v>
      </c>
      <c r="X28" s="144" t="s">
        <v>166</v>
      </c>
      <c r="Y28" s="144" t="s">
        <v>167</v>
      </c>
      <c r="Z28" s="144" t="s">
        <v>112</v>
      </c>
      <c r="AA28" s="81"/>
      <c r="AB28" s="120">
        <v>0.6</v>
      </c>
      <c r="AC28" s="150"/>
      <c r="AD28" s="151">
        <v>2.82</v>
      </c>
      <c r="AE28" s="150"/>
      <c r="AF28" s="120">
        <v>1</v>
      </c>
      <c r="AG28" s="150"/>
      <c r="AH28" s="151">
        <v>2.87</v>
      </c>
      <c r="AI28" s="105"/>
      <c r="AJ28" s="120">
        <f t="shared" si="8"/>
        <v>1</v>
      </c>
      <c r="AK28" s="150"/>
      <c r="AL28" s="151">
        <f t="shared" si="9"/>
        <v>2.87</v>
      </c>
      <c r="AM28" s="105"/>
      <c r="AN28" s="155">
        <f t="shared" si="10"/>
        <v>8</v>
      </c>
      <c r="AO28" s="82"/>
      <c r="AP28" s="139" t="s">
        <v>266</v>
      </c>
      <c r="AQ28" s="156">
        <v>25</v>
      </c>
      <c r="AR28" s="142" t="s">
        <v>220</v>
      </c>
      <c r="AS28" s="142" t="s">
        <v>221</v>
      </c>
      <c r="AT28" s="142" t="s">
        <v>86</v>
      </c>
      <c r="AV28" s="120">
        <v>0.5</v>
      </c>
      <c r="AW28" s="150"/>
      <c r="AX28" s="151">
        <v>2.98</v>
      </c>
      <c r="AY28" s="150"/>
      <c r="AZ28" s="120">
        <v>0.6</v>
      </c>
      <c r="BA28" s="150"/>
      <c r="BB28" s="151">
        <v>3.04</v>
      </c>
      <c r="BC28" s="105"/>
      <c r="BD28" s="120">
        <f t="shared" si="3"/>
        <v>0.6</v>
      </c>
      <c r="BE28" s="150"/>
      <c r="BF28" s="151">
        <f t="shared" si="11"/>
        <v>3.04</v>
      </c>
      <c r="BG28" s="105"/>
      <c r="BH28" s="155">
        <f t="shared" si="7"/>
        <v>20</v>
      </c>
    </row>
    <row r="29" spans="1:61" ht="15" customHeight="1">
      <c r="A29" s="114"/>
      <c r="B29" s="122"/>
      <c r="C29" s="123"/>
      <c r="D29" s="123"/>
      <c r="E29" s="123"/>
      <c r="F29" s="116"/>
      <c r="G29" s="124"/>
      <c r="H29" s="121"/>
      <c r="I29" s="135"/>
      <c r="J29" s="121"/>
      <c r="K29" s="124"/>
      <c r="L29" s="121"/>
      <c r="M29" s="135"/>
      <c r="N29" s="133"/>
      <c r="O29" s="124"/>
      <c r="P29" s="134"/>
      <c r="Q29" s="135"/>
      <c r="R29" s="101"/>
      <c r="S29" s="116"/>
      <c r="T29" s="116"/>
      <c r="V29" s="139"/>
      <c r="W29" s="143"/>
      <c r="X29" s="144"/>
      <c r="Y29" s="144"/>
      <c r="Z29" s="144"/>
      <c r="AA29" s="81"/>
      <c r="AB29" s="124"/>
      <c r="AC29" s="150"/>
      <c r="AD29" s="82"/>
      <c r="AE29" s="150"/>
      <c r="AF29" s="124"/>
      <c r="AG29" s="150"/>
      <c r="AH29" s="82"/>
      <c r="AI29" s="105"/>
      <c r="AJ29" s="124"/>
      <c r="AK29" s="150"/>
      <c r="AL29" s="82"/>
      <c r="AM29" s="105"/>
      <c r="AN29" s="81"/>
      <c r="AO29" s="82"/>
      <c r="AP29" s="139" t="s">
        <v>266</v>
      </c>
      <c r="AQ29" s="156">
        <v>26</v>
      </c>
      <c r="AR29" s="142" t="s">
        <v>222</v>
      </c>
      <c r="AS29" s="142" t="s">
        <v>223</v>
      </c>
      <c r="AT29" s="142" t="s">
        <v>95</v>
      </c>
      <c r="AV29" s="120">
        <v>-0.1</v>
      </c>
      <c r="AW29" s="150"/>
      <c r="AX29" s="151">
        <v>2.66</v>
      </c>
      <c r="AY29" s="150"/>
      <c r="AZ29" s="120">
        <v>1.1000000000000001</v>
      </c>
      <c r="BA29" s="150"/>
      <c r="BB29" s="151">
        <v>2.48</v>
      </c>
      <c r="BC29" s="105"/>
      <c r="BD29" s="120">
        <f t="shared" si="3"/>
        <v>-0.1</v>
      </c>
      <c r="BE29" s="150"/>
      <c r="BF29" s="151">
        <f t="shared" si="11"/>
        <v>2.66</v>
      </c>
      <c r="BG29" s="105"/>
      <c r="BH29" s="155">
        <f t="shared" si="7"/>
        <v>31</v>
      </c>
    </row>
    <row r="30" spans="1:61" ht="15" customHeight="1">
      <c r="A30" s="114"/>
      <c r="B30" s="122"/>
      <c r="C30" s="123"/>
      <c r="D30" s="123"/>
      <c r="E30" s="123"/>
      <c r="F30" s="116"/>
      <c r="G30" s="124"/>
      <c r="H30" s="121"/>
      <c r="I30" s="135"/>
      <c r="J30" s="121"/>
      <c r="K30" s="124"/>
      <c r="L30" s="121"/>
      <c r="M30" s="135"/>
      <c r="N30" s="133"/>
      <c r="O30" s="124"/>
      <c r="P30" s="134"/>
      <c r="Q30" s="135"/>
      <c r="R30" s="101"/>
      <c r="S30" s="116"/>
      <c r="T30" s="116"/>
      <c r="V30" s="139"/>
      <c r="W30" s="143"/>
      <c r="X30" s="144"/>
      <c r="Y30" s="144"/>
      <c r="Z30" s="144"/>
      <c r="AA30" s="81"/>
      <c r="AB30" s="124"/>
      <c r="AC30" s="150"/>
      <c r="AD30" s="82"/>
      <c r="AE30" s="150"/>
      <c r="AF30" s="124"/>
      <c r="AG30" s="150"/>
      <c r="AH30" s="82"/>
      <c r="AI30" s="105"/>
      <c r="AJ30" s="124"/>
      <c r="AK30" s="150"/>
      <c r="AL30" s="82"/>
      <c r="AM30" s="105"/>
      <c r="AN30" s="81"/>
      <c r="AO30" s="82"/>
      <c r="AP30" s="139" t="s">
        <v>266</v>
      </c>
      <c r="AQ30" s="156">
        <v>27</v>
      </c>
      <c r="AR30" s="142" t="s">
        <v>224</v>
      </c>
      <c r="AS30" s="142" t="s">
        <v>225</v>
      </c>
      <c r="AT30" s="142" t="s">
        <v>95</v>
      </c>
      <c r="AV30" s="120">
        <v>-0.3</v>
      </c>
      <c r="AW30" s="150"/>
      <c r="AX30" s="151">
        <v>2.96</v>
      </c>
      <c r="AY30" s="150"/>
      <c r="AZ30" s="120">
        <v>1.3</v>
      </c>
      <c r="BA30" s="150"/>
      <c r="BB30" s="151">
        <v>2.79</v>
      </c>
      <c r="BC30" s="105"/>
      <c r="BD30" s="120">
        <f t="shared" si="3"/>
        <v>-0.3</v>
      </c>
      <c r="BE30" s="150"/>
      <c r="BF30" s="151">
        <f t="shared" si="11"/>
        <v>2.96</v>
      </c>
      <c r="BG30" s="105"/>
      <c r="BH30" s="155">
        <f t="shared" si="7"/>
        <v>23</v>
      </c>
    </row>
    <row r="31" spans="1:61" ht="15" customHeight="1">
      <c r="A31" s="114"/>
      <c r="B31" s="122"/>
      <c r="C31" s="123"/>
      <c r="D31" s="123"/>
      <c r="E31" s="123"/>
      <c r="F31" s="116"/>
      <c r="G31" s="124"/>
      <c r="H31" s="121"/>
      <c r="I31" s="135"/>
      <c r="J31" s="121"/>
      <c r="K31" s="124"/>
      <c r="L31" s="121"/>
      <c r="M31" s="135"/>
      <c r="N31" s="133"/>
      <c r="O31" s="124"/>
      <c r="P31" s="134"/>
      <c r="Q31" s="135"/>
      <c r="R31" s="101"/>
      <c r="S31" s="116"/>
      <c r="T31" s="116"/>
      <c r="V31" s="139"/>
      <c r="W31" s="143"/>
      <c r="X31" s="144"/>
      <c r="Y31" s="144"/>
      <c r="Z31" s="144"/>
      <c r="AA31" s="81"/>
      <c r="AB31" s="124"/>
      <c r="AC31" s="150"/>
      <c r="AD31" s="82"/>
      <c r="AE31" s="150"/>
      <c r="AF31" s="124"/>
      <c r="AG31" s="150"/>
      <c r="AH31" s="82"/>
      <c r="AI31" s="105"/>
      <c r="AJ31" s="124"/>
      <c r="AK31" s="150"/>
      <c r="AL31" s="82"/>
      <c r="AM31" s="105"/>
      <c r="AN31" s="81"/>
      <c r="AO31" s="82"/>
      <c r="AP31" s="139" t="s">
        <v>266</v>
      </c>
      <c r="AQ31" s="156">
        <v>28</v>
      </c>
      <c r="AR31" s="142" t="s">
        <v>226</v>
      </c>
      <c r="AS31" s="142" t="s">
        <v>227</v>
      </c>
      <c r="AT31" s="142" t="s">
        <v>95</v>
      </c>
      <c r="AV31" s="120">
        <v>0.3</v>
      </c>
      <c r="AW31" s="150"/>
      <c r="AX31" s="151">
        <v>2.99</v>
      </c>
      <c r="AY31" s="150"/>
      <c r="AZ31" s="120">
        <v>1.3</v>
      </c>
      <c r="BA31" s="150"/>
      <c r="BB31" s="151">
        <v>2.78</v>
      </c>
      <c r="BC31" s="105"/>
      <c r="BD31" s="120">
        <f t="shared" si="3"/>
        <v>0.3</v>
      </c>
      <c r="BE31" s="150"/>
      <c r="BF31" s="151">
        <f t="shared" si="11"/>
        <v>2.99</v>
      </c>
      <c r="BG31" s="105"/>
      <c r="BH31" s="155">
        <f t="shared" si="7"/>
        <v>22</v>
      </c>
    </row>
    <row r="32" spans="1:61" ht="15" customHeight="1">
      <c r="A32" s="114"/>
      <c r="B32" s="122"/>
      <c r="C32" s="123"/>
      <c r="D32" s="123"/>
      <c r="E32" s="123"/>
      <c r="F32" s="116"/>
      <c r="G32" s="124"/>
      <c r="H32" s="121"/>
      <c r="I32" s="135"/>
      <c r="J32" s="121"/>
      <c r="K32" s="124"/>
      <c r="L32" s="121"/>
      <c r="M32" s="135"/>
      <c r="N32" s="133"/>
      <c r="O32" s="124"/>
      <c r="P32" s="134"/>
      <c r="Q32" s="135"/>
      <c r="R32" s="101"/>
      <c r="S32" s="116"/>
      <c r="T32" s="116"/>
      <c r="V32" s="139"/>
      <c r="W32" s="143"/>
      <c r="X32" s="144"/>
      <c r="Y32" s="144"/>
      <c r="Z32" s="144"/>
      <c r="AA32" s="81"/>
      <c r="AB32" s="124"/>
      <c r="AC32" s="150"/>
      <c r="AD32" s="82"/>
      <c r="AE32" s="150"/>
      <c r="AF32" s="124"/>
      <c r="AG32" s="150"/>
      <c r="AH32" s="82"/>
      <c r="AI32" s="105"/>
      <c r="AJ32" s="124"/>
      <c r="AK32" s="150"/>
      <c r="AL32" s="82"/>
      <c r="AM32" s="105"/>
      <c r="AN32" s="81"/>
      <c r="AO32" s="82"/>
      <c r="AP32" s="139" t="s">
        <v>266</v>
      </c>
      <c r="AQ32" s="156">
        <v>29</v>
      </c>
      <c r="AR32" s="142" t="s">
        <v>228</v>
      </c>
      <c r="AS32" s="142" t="s">
        <v>229</v>
      </c>
      <c r="AT32" s="142" t="s">
        <v>147</v>
      </c>
      <c r="AV32" s="120">
        <v>1.5</v>
      </c>
      <c r="AW32" s="150"/>
      <c r="AX32" s="151">
        <v>2.83</v>
      </c>
      <c r="AY32" s="150"/>
      <c r="AZ32" s="120">
        <v>0.7</v>
      </c>
      <c r="BA32" s="150"/>
      <c r="BB32" s="151" t="s">
        <v>265</v>
      </c>
      <c r="BC32" s="105"/>
      <c r="BD32" s="120">
        <f t="shared" si="3"/>
        <v>1.5</v>
      </c>
      <c r="BE32" s="150"/>
      <c r="BF32" s="151">
        <f t="shared" si="11"/>
        <v>2.83</v>
      </c>
      <c r="BG32" s="105"/>
      <c r="BH32" s="155">
        <f t="shared" si="7"/>
        <v>27</v>
      </c>
    </row>
    <row r="33" spans="1:61" ht="15" customHeight="1">
      <c r="A33" s="114"/>
      <c r="B33" s="122"/>
      <c r="C33" s="123"/>
      <c r="D33" s="123"/>
      <c r="E33" s="123"/>
      <c r="F33" s="116"/>
      <c r="G33" s="124"/>
      <c r="H33" s="121"/>
      <c r="I33" s="135"/>
      <c r="J33" s="121"/>
      <c r="K33" s="124"/>
      <c r="L33" s="121"/>
      <c r="M33" s="135"/>
      <c r="N33" s="133"/>
      <c r="O33" s="124"/>
      <c r="P33" s="134"/>
      <c r="Q33" s="135"/>
      <c r="R33" s="101"/>
      <c r="S33" s="116"/>
      <c r="T33" s="116"/>
      <c r="V33" s="139"/>
      <c r="W33" s="143"/>
      <c r="X33" s="144"/>
      <c r="Y33" s="144"/>
      <c r="Z33" s="144"/>
      <c r="AA33" s="81"/>
      <c r="AB33" s="124"/>
      <c r="AC33" s="150"/>
      <c r="AD33" s="82"/>
      <c r="AE33" s="150"/>
      <c r="AF33" s="124"/>
      <c r="AG33" s="150"/>
      <c r="AH33" s="82"/>
      <c r="AI33" s="105"/>
      <c r="AJ33" s="124"/>
      <c r="AK33" s="150"/>
      <c r="AL33" s="82"/>
      <c r="AM33" s="105"/>
      <c r="AN33" s="81"/>
      <c r="AO33" s="82"/>
      <c r="AP33" s="139" t="s">
        <v>266</v>
      </c>
      <c r="AQ33" s="156">
        <v>30</v>
      </c>
      <c r="AR33" s="142" t="s">
        <v>230</v>
      </c>
      <c r="AS33" s="142" t="s">
        <v>231</v>
      </c>
      <c r="AT33" s="142" t="s">
        <v>147</v>
      </c>
      <c r="AV33" s="120">
        <v>1.1000000000000001</v>
      </c>
      <c r="AW33" s="150"/>
      <c r="AX33" s="151">
        <v>3.47</v>
      </c>
      <c r="AY33" s="150"/>
      <c r="AZ33" s="120">
        <v>0.7</v>
      </c>
      <c r="BA33" s="150"/>
      <c r="BB33" s="151">
        <v>3.5</v>
      </c>
      <c r="BC33" s="105"/>
      <c r="BD33" s="120">
        <f t="shared" si="3"/>
        <v>0.7</v>
      </c>
      <c r="BE33" s="150"/>
      <c r="BF33" s="151">
        <f t="shared" si="11"/>
        <v>3.5</v>
      </c>
      <c r="BG33" s="105"/>
      <c r="BH33" s="155">
        <f t="shared" si="7"/>
        <v>10</v>
      </c>
    </row>
    <row r="34" spans="1:61" ht="15" customHeight="1">
      <c r="A34" s="116"/>
      <c r="B34" s="122"/>
      <c r="C34" s="123"/>
      <c r="D34" s="123"/>
      <c r="E34" s="123"/>
      <c r="F34" s="116"/>
      <c r="G34" s="124"/>
      <c r="H34" s="121"/>
      <c r="I34" s="135"/>
      <c r="J34" s="121"/>
      <c r="K34" s="124"/>
      <c r="L34" s="121"/>
      <c r="M34" s="135"/>
      <c r="N34" s="133"/>
      <c r="O34" s="124"/>
      <c r="P34" s="134"/>
      <c r="Q34" s="135"/>
      <c r="R34" s="101"/>
      <c r="S34" s="116"/>
      <c r="T34" s="116"/>
      <c r="V34" s="139"/>
      <c r="W34" s="143"/>
      <c r="X34" s="144"/>
      <c r="Y34" s="144"/>
      <c r="Z34" s="144"/>
      <c r="AA34" s="81"/>
      <c r="AB34" s="124"/>
      <c r="AC34" s="150"/>
      <c r="AD34" s="82"/>
      <c r="AE34" s="150"/>
      <c r="AF34" s="124"/>
      <c r="AG34" s="150"/>
      <c r="AH34" s="82"/>
      <c r="AI34" s="105"/>
      <c r="AJ34" s="124"/>
      <c r="AK34" s="150"/>
      <c r="AL34" s="82"/>
      <c r="AM34" s="105"/>
      <c r="AN34" s="81"/>
      <c r="AO34" s="82"/>
      <c r="AP34" s="139" t="s">
        <v>266</v>
      </c>
      <c r="AQ34" s="156">
        <v>31</v>
      </c>
      <c r="AR34" s="142" t="s">
        <v>232</v>
      </c>
      <c r="AS34" s="142" t="s">
        <v>233</v>
      </c>
      <c r="AT34" s="142" t="s">
        <v>147</v>
      </c>
      <c r="AV34" s="120">
        <v>0.4</v>
      </c>
      <c r="AW34" s="150"/>
      <c r="AX34" s="151">
        <v>3.66</v>
      </c>
      <c r="AY34" s="150"/>
      <c r="AZ34" s="120">
        <v>1</v>
      </c>
      <c r="BA34" s="150"/>
      <c r="BB34" s="151" t="s">
        <v>265</v>
      </c>
      <c r="BC34" s="105"/>
      <c r="BD34" s="120">
        <f t="shared" si="3"/>
        <v>0.4</v>
      </c>
      <c r="BE34" s="150"/>
      <c r="BF34" s="151">
        <f t="shared" ref="BF34:BF38" si="14">IF(AX34="","",IF(AND(AX34="F",BB34="F"),"F",MAX(AX34,BB34)))</f>
        <v>3.66</v>
      </c>
      <c r="BG34" s="105"/>
      <c r="BH34" s="155">
        <f t="shared" si="7"/>
        <v>9</v>
      </c>
    </row>
    <row r="35" spans="1:61" ht="15" customHeight="1">
      <c r="A35" s="114"/>
      <c r="B35" s="122"/>
      <c r="C35" s="123"/>
      <c r="D35" s="123"/>
      <c r="E35" s="123"/>
      <c r="F35" s="116"/>
      <c r="G35" s="124"/>
      <c r="H35" s="121"/>
      <c r="I35" s="135"/>
      <c r="J35" s="121"/>
      <c r="K35" s="124"/>
      <c r="L35" s="121"/>
      <c r="M35" s="135"/>
      <c r="N35" s="133"/>
      <c r="O35" s="124"/>
      <c r="P35" s="134"/>
      <c r="Q35" s="135"/>
      <c r="R35" s="101"/>
      <c r="S35" s="116"/>
      <c r="T35" s="116"/>
      <c r="V35" s="139"/>
      <c r="W35" s="143"/>
      <c r="X35" s="144"/>
      <c r="Y35" s="144"/>
      <c r="Z35" s="144"/>
      <c r="AA35" s="81"/>
      <c r="AB35" s="124"/>
      <c r="AC35" s="150"/>
      <c r="AD35" s="82"/>
      <c r="AE35" s="150"/>
      <c r="AF35" s="124"/>
      <c r="AG35" s="150"/>
      <c r="AH35" s="82"/>
      <c r="AI35" s="105"/>
      <c r="AJ35" s="124"/>
      <c r="AK35" s="150"/>
      <c r="AL35" s="82"/>
      <c r="AM35" s="105"/>
      <c r="AN35" s="81"/>
      <c r="AO35" s="82"/>
      <c r="AP35" s="139" t="s">
        <v>266</v>
      </c>
      <c r="AQ35" s="156">
        <v>32</v>
      </c>
      <c r="AR35" s="142" t="s">
        <v>234</v>
      </c>
      <c r="AS35" s="142" t="s">
        <v>235</v>
      </c>
      <c r="AT35" s="142" t="s">
        <v>98</v>
      </c>
      <c r="AV35" s="120">
        <v>0.9</v>
      </c>
      <c r="AW35" s="150"/>
      <c r="AX35" s="151">
        <v>2.62</v>
      </c>
      <c r="AY35" s="150"/>
      <c r="AZ35" s="120">
        <v>1</v>
      </c>
      <c r="BA35" s="150"/>
      <c r="BB35" s="151">
        <v>2.72</v>
      </c>
      <c r="BC35" s="105"/>
      <c r="BD35" s="120">
        <f t="shared" si="3"/>
        <v>1</v>
      </c>
      <c r="BE35" s="150"/>
      <c r="BF35" s="151">
        <f t="shared" si="14"/>
        <v>2.72</v>
      </c>
      <c r="BG35" s="105"/>
      <c r="BH35" s="155">
        <f t="shared" si="7"/>
        <v>30</v>
      </c>
    </row>
    <row r="36" spans="1:61" ht="15" customHeight="1">
      <c r="A36" s="114"/>
      <c r="B36" s="122"/>
      <c r="C36" s="123"/>
      <c r="D36" s="123"/>
      <c r="E36" s="123"/>
      <c r="F36" s="116"/>
      <c r="G36" s="124"/>
      <c r="H36" s="121"/>
      <c r="I36" s="135"/>
      <c r="J36" s="121"/>
      <c r="K36" s="124"/>
      <c r="L36" s="121"/>
      <c r="M36" s="135"/>
      <c r="N36" s="133"/>
      <c r="O36" s="124"/>
      <c r="P36" s="134"/>
      <c r="Q36" s="135"/>
      <c r="R36" s="101"/>
      <c r="S36" s="116"/>
      <c r="T36" s="116"/>
      <c r="V36" s="139"/>
      <c r="W36" s="143"/>
      <c r="X36" s="144"/>
      <c r="Y36" s="144"/>
      <c r="Z36" s="144"/>
      <c r="AA36" s="81"/>
      <c r="AB36" s="124"/>
      <c r="AC36" s="150"/>
      <c r="AD36" s="82"/>
      <c r="AE36" s="150"/>
      <c r="AF36" s="124"/>
      <c r="AG36" s="150"/>
      <c r="AH36" s="82"/>
      <c r="AI36" s="105"/>
      <c r="AJ36" s="124"/>
      <c r="AK36" s="150"/>
      <c r="AL36" s="82"/>
      <c r="AM36" s="105"/>
      <c r="AN36" s="81"/>
      <c r="AO36" s="82"/>
      <c r="AP36" s="139" t="s">
        <v>266</v>
      </c>
      <c r="AQ36" s="156">
        <v>33</v>
      </c>
      <c r="AR36" s="142" t="s">
        <v>236</v>
      </c>
      <c r="AS36" s="142" t="s">
        <v>237</v>
      </c>
      <c r="AT36" s="142" t="s">
        <v>98</v>
      </c>
      <c r="AV36" s="120">
        <v>0.8</v>
      </c>
      <c r="AW36" s="150"/>
      <c r="AX36" s="151">
        <v>2.98</v>
      </c>
      <c r="AY36" s="150"/>
      <c r="AZ36" s="120">
        <v>0.9</v>
      </c>
      <c r="BA36" s="150"/>
      <c r="BB36" s="151">
        <v>3</v>
      </c>
      <c r="BC36" s="105"/>
      <c r="BD36" s="120">
        <f t="shared" si="3"/>
        <v>0.9</v>
      </c>
      <c r="BE36" s="150"/>
      <c r="BF36" s="151">
        <f t="shared" si="14"/>
        <v>3</v>
      </c>
      <c r="BG36" s="105"/>
      <c r="BH36" s="155">
        <f t="shared" si="7"/>
        <v>21</v>
      </c>
    </row>
    <row r="37" spans="1:61" ht="15" customHeight="1">
      <c r="A37" s="116"/>
      <c r="B37" s="122"/>
      <c r="C37" s="123"/>
      <c r="D37" s="123"/>
      <c r="E37" s="123"/>
      <c r="F37" s="116"/>
      <c r="G37" s="124"/>
      <c r="H37" s="121"/>
      <c r="I37" s="135"/>
      <c r="J37" s="121"/>
      <c r="K37" s="124"/>
      <c r="L37" s="121"/>
      <c r="M37" s="135"/>
      <c r="N37" s="133"/>
      <c r="O37" s="124"/>
      <c r="P37" s="134"/>
      <c r="Q37" s="135"/>
      <c r="R37" s="101"/>
      <c r="S37" s="116"/>
      <c r="T37" s="116"/>
      <c r="V37" s="139"/>
      <c r="W37" s="143"/>
      <c r="X37" s="144"/>
      <c r="Y37" s="144"/>
      <c r="Z37" s="144"/>
      <c r="AA37" s="81"/>
      <c r="AB37" s="124"/>
      <c r="AC37" s="150"/>
      <c r="AD37" s="82"/>
      <c r="AE37" s="150"/>
      <c r="AF37" s="124"/>
      <c r="AG37" s="150"/>
      <c r="AH37" s="82"/>
      <c r="AI37" s="105"/>
      <c r="AJ37" s="124"/>
      <c r="AK37" s="150"/>
      <c r="AL37" s="82"/>
      <c r="AM37" s="105"/>
      <c r="AN37" s="81"/>
      <c r="AO37" s="82"/>
      <c r="AP37" s="139" t="s">
        <v>266</v>
      </c>
      <c r="AQ37" s="156">
        <v>34</v>
      </c>
      <c r="AR37" s="142" t="s">
        <v>238</v>
      </c>
      <c r="AS37" s="142" t="s">
        <v>239</v>
      </c>
      <c r="AT37" s="142" t="s">
        <v>240</v>
      </c>
      <c r="AV37" s="120">
        <v>1.3</v>
      </c>
      <c r="AW37" s="150"/>
      <c r="AX37" s="151">
        <v>4.6100000000000003</v>
      </c>
      <c r="AY37" s="150"/>
      <c r="AZ37" s="120">
        <v>0.7</v>
      </c>
      <c r="BA37" s="150"/>
      <c r="BB37" s="151">
        <v>4.66</v>
      </c>
      <c r="BC37" s="105"/>
      <c r="BD37" s="120">
        <f t="shared" si="3"/>
        <v>0.7</v>
      </c>
      <c r="BE37" s="150"/>
      <c r="BF37" s="151">
        <f t="shared" si="14"/>
        <v>4.66</v>
      </c>
      <c r="BG37" s="105"/>
      <c r="BH37" s="155">
        <f t="shared" si="7"/>
        <v>1</v>
      </c>
      <c r="BI37" s="108" t="s">
        <v>144</v>
      </c>
    </row>
    <row r="38" spans="1:61" ht="15" customHeight="1">
      <c r="A38" s="114"/>
      <c r="B38" s="122"/>
      <c r="C38" s="123"/>
      <c r="D38" s="123"/>
      <c r="E38" s="123"/>
      <c r="F38" s="116"/>
      <c r="G38" s="124"/>
      <c r="H38" s="121"/>
      <c r="I38" s="135"/>
      <c r="J38" s="121"/>
      <c r="K38" s="124"/>
      <c r="L38" s="121"/>
      <c r="M38" s="135"/>
      <c r="N38" s="133"/>
      <c r="O38" s="124"/>
      <c r="P38" s="134"/>
      <c r="Q38" s="135"/>
      <c r="R38" s="101"/>
      <c r="S38" s="116"/>
      <c r="T38" s="116"/>
      <c r="V38" s="139"/>
      <c r="W38" s="143"/>
      <c r="X38" s="144"/>
      <c r="Y38" s="144"/>
      <c r="Z38" s="144"/>
      <c r="AA38" s="81"/>
      <c r="AB38" s="124"/>
      <c r="AC38" s="150"/>
      <c r="AD38" s="82"/>
      <c r="AE38" s="150"/>
      <c r="AF38" s="124"/>
      <c r="AG38" s="150"/>
      <c r="AH38" s="82"/>
      <c r="AI38" s="105"/>
      <c r="AJ38" s="124"/>
      <c r="AK38" s="150"/>
      <c r="AL38" s="82"/>
      <c r="AM38" s="105"/>
      <c r="AN38" s="81"/>
      <c r="AO38" s="82"/>
      <c r="AP38" s="139" t="s">
        <v>266</v>
      </c>
      <c r="AQ38" s="156">
        <v>35</v>
      </c>
      <c r="AR38" s="142" t="s">
        <v>241</v>
      </c>
      <c r="AS38" s="142" t="s">
        <v>242</v>
      </c>
      <c r="AT38" s="142" t="s">
        <v>240</v>
      </c>
      <c r="AV38" s="120">
        <v>1.7</v>
      </c>
      <c r="AW38" s="150"/>
      <c r="AX38" s="151">
        <v>3.77</v>
      </c>
      <c r="AY38" s="150"/>
      <c r="AZ38" s="120">
        <v>0.9</v>
      </c>
      <c r="BA38" s="150"/>
      <c r="BB38" s="151">
        <v>3.8</v>
      </c>
      <c r="BC38" s="105"/>
      <c r="BD38" s="120">
        <f t="shared" si="3"/>
        <v>0.9</v>
      </c>
      <c r="BE38" s="150"/>
      <c r="BF38" s="151">
        <f t="shared" si="14"/>
        <v>3.8</v>
      </c>
      <c r="BG38" s="105"/>
      <c r="BH38" s="155">
        <f t="shared" si="7"/>
        <v>6</v>
      </c>
    </row>
    <row r="39" spans="1:61" ht="15" customHeight="1">
      <c r="A39" s="114"/>
      <c r="B39" s="122"/>
      <c r="C39" s="123"/>
      <c r="D39" s="123"/>
      <c r="E39" s="123"/>
      <c r="F39" s="116"/>
      <c r="G39" s="124"/>
      <c r="H39" s="121"/>
      <c r="I39" s="135"/>
      <c r="J39" s="121"/>
      <c r="K39" s="124"/>
      <c r="L39" s="121"/>
      <c r="M39" s="135"/>
      <c r="N39" s="133"/>
      <c r="O39" s="124"/>
      <c r="P39" s="134"/>
      <c r="Q39" s="135"/>
      <c r="R39" s="101"/>
      <c r="S39" s="116"/>
      <c r="T39" s="116"/>
      <c r="V39" s="139"/>
      <c r="W39" s="143"/>
      <c r="X39" s="144"/>
      <c r="Y39" s="144"/>
      <c r="Z39" s="144"/>
      <c r="AA39" s="81"/>
      <c r="AB39" s="124"/>
      <c r="AC39" s="150"/>
      <c r="AD39" s="82"/>
      <c r="AE39" s="150"/>
      <c r="AF39" s="124"/>
      <c r="AG39" s="150"/>
      <c r="AH39" s="82"/>
      <c r="AI39" s="105"/>
      <c r="AJ39" s="124"/>
      <c r="AK39" s="150"/>
      <c r="AL39" s="82"/>
      <c r="AM39" s="105"/>
      <c r="AN39" s="81"/>
      <c r="AO39" s="82"/>
      <c r="AP39" s="139"/>
      <c r="AQ39" s="156"/>
      <c r="AR39" s="142"/>
      <c r="AS39" s="142"/>
      <c r="AT39" s="142"/>
      <c r="AV39" s="124"/>
      <c r="AW39" s="150"/>
      <c r="AX39" s="82"/>
      <c r="AY39" s="150"/>
      <c r="AZ39" s="124"/>
      <c r="BA39" s="150"/>
      <c r="BB39" s="82"/>
      <c r="BC39" s="105"/>
      <c r="BD39" s="124"/>
      <c r="BE39" s="150"/>
      <c r="BF39" s="82"/>
      <c r="BG39" s="105"/>
      <c r="BH39" s="81"/>
    </row>
    <row r="40" spans="1:61" ht="15" customHeight="1">
      <c r="A40" s="116"/>
      <c r="B40" s="122"/>
      <c r="C40" s="116"/>
      <c r="D40" s="116"/>
      <c r="E40" s="116"/>
      <c r="F40" s="116"/>
      <c r="G40" s="125"/>
      <c r="H40" s="121"/>
      <c r="I40" s="135"/>
      <c r="J40" s="116"/>
      <c r="K40" s="125"/>
      <c r="L40" s="121"/>
      <c r="M40" s="135"/>
      <c r="N40" s="133"/>
      <c r="O40" s="125"/>
      <c r="P40" s="121"/>
      <c r="Q40" s="135"/>
      <c r="R40" s="133"/>
      <c r="S40" s="116"/>
      <c r="T40" s="116"/>
      <c r="V40" s="139"/>
      <c r="W40" s="143"/>
      <c r="X40" s="144"/>
      <c r="Y40" s="144"/>
      <c r="Z40" s="144"/>
      <c r="AA40" s="81"/>
      <c r="AB40" s="124"/>
      <c r="AC40" s="150"/>
      <c r="AD40" s="82"/>
      <c r="AE40" s="150"/>
      <c r="AF40" s="124"/>
      <c r="AG40" s="150"/>
      <c r="AH40" s="82"/>
      <c r="AI40" s="105"/>
      <c r="AJ40" s="124"/>
      <c r="AK40" s="150"/>
      <c r="AL40" s="82"/>
      <c r="AM40" s="105"/>
      <c r="AN40" s="81"/>
      <c r="AO40" s="82"/>
      <c r="AP40" s="139"/>
      <c r="AQ40" s="156"/>
      <c r="AR40" s="142"/>
      <c r="AS40" s="142"/>
      <c r="AT40" s="142"/>
      <c r="AV40" s="124"/>
      <c r="AW40" s="150"/>
      <c r="AX40" s="82"/>
      <c r="AY40" s="150"/>
      <c r="AZ40" s="124"/>
      <c r="BA40" s="150"/>
      <c r="BB40" s="82"/>
      <c r="BC40" s="105"/>
      <c r="BD40" s="124"/>
      <c r="BE40" s="150"/>
      <c r="BF40" s="82"/>
      <c r="BG40" s="105"/>
      <c r="BH40" s="81"/>
      <c r="BI40" s="159"/>
    </row>
    <row r="41" spans="1:61" ht="15" customHeight="1">
      <c r="A41" s="116"/>
      <c r="B41" s="122"/>
      <c r="C41" s="116"/>
      <c r="D41" s="116"/>
      <c r="E41" s="116"/>
      <c r="F41" s="116"/>
      <c r="G41" s="125"/>
      <c r="H41" s="121"/>
      <c r="I41" s="135"/>
      <c r="J41" s="116"/>
      <c r="K41" s="125"/>
      <c r="L41" s="121"/>
      <c r="M41" s="135"/>
      <c r="N41" s="133"/>
      <c r="O41" s="125"/>
      <c r="P41" s="121"/>
      <c r="Q41" s="135"/>
      <c r="R41" s="133"/>
      <c r="S41" s="116"/>
      <c r="T41" s="116"/>
      <c r="V41" s="139"/>
      <c r="W41" s="143"/>
      <c r="X41" s="144"/>
      <c r="Y41" s="144"/>
      <c r="Z41" s="144"/>
      <c r="AA41" s="81"/>
      <c r="AB41" s="124"/>
      <c r="AC41" s="150"/>
      <c r="AD41" s="82"/>
      <c r="AE41" s="150"/>
      <c r="AF41" s="124"/>
      <c r="AG41" s="150"/>
      <c r="AH41" s="82"/>
      <c r="AI41" s="105"/>
      <c r="AJ41" s="124"/>
      <c r="AK41" s="150"/>
      <c r="AL41" s="82"/>
      <c r="AM41" s="105"/>
      <c r="AN41" s="81"/>
      <c r="AO41" s="82"/>
      <c r="AP41" s="139"/>
      <c r="AQ41" s="156"/>
      <c r="AR41" s="142"/>
      <c r="AS41" s="142"/>
      <c r="AT41" s="142"/>
      <c r="AV41" s="124"/>
      <c r="AW41" s="150"/>
      <c r="AX41" s="82"/>
      <c r="AY41" s="150"/>
      <c r="AZ41" s="124"/>
      <c r="BA41" s="150"/>
      <c r="BB41" s="82"/>
      <c r="BC41" s="105"/>
      <c r="BD41" s="124"/>
      <c r="BE41" s="150"/>
      <c r="BF41" s="82"/>
      <c r="BG41" s="105"/>
      <c r="BH41" s="81"/>
    </row>
    <row r="42" spans="1:61" ht="15" customHeight="1">
      <c r="A42" s="116"/>
      <c r="B42" s="126"/>
      <c r="C42" s="116"/>
      <c r="D42" s="116"/>
      <c r="E42" s="116"/>
      <c r="F42" s="116"/>
      <c r="G42" s="125"/>
      <c r="H42" s="121"/>
      <c r="I42" s="135"/>
      <c r="J42" s="116"/>
      <c r="K42" s="125"/>
      <c r="L42" s="121"/>
      <c r="M42" s="135"/>
      <c r="N42" s="133"/>
      <c r="O42" s="125"/>
      <c r="P42" s="121"/>
      <c r="Q42" s="135"/>
      <c r="R42" s="133"/>
      <c r="S42" s="116"/>
      <c r="T42" s="116"/>
      <c r="V42" s="139"/>
      <c r="W42" s="143"/>
      <c r="X42" s="144"/>
      <c r="Y42" s="144"/>
      <c r="Z42" s="144"/>
      <c r="AA42" s="81"/>
      <c r="AB42" s="124"/>
      <c r="AC42" s="150"/>
      <c r="AD42" s="82"/>
      <c r="AE42" s="150"/>
      <c r="AF42" s="124"/>
      <c r="AG42" s="150"/>
      <c r="AH42" s="82"/>
      <c r="AI42" s="105"/>
      <c r="AJ42" s="124"/>
      <c r="AK42" s="150"/>
      <c r="AL42" s="82"/>
      <c r="AM42" s="105"/>
      <c r="AN42" s="81"/>
      <c r="AO42" s="82"/>
      <c r="AP42" s="139"/>
      <c r="AQ42" s="156"/>
      <c r="AR42" s="142"/>
      <c r="AS42" s="142"/>
      <c r="AT42" s="142"/>
      <c r="AV42" s="124"/>
      <c r="AW42" s="150"/>
      <c r="AX42" s="82"/>
      <c r="AY42" s="150"/>
      <c r="AZ42" s="124"/>
      <c r="BA42" s="150"/>
      <c r="BB42" s="82"/>
      <c r="BC42" s="105"/>
      <c r="BD42" s="124"/>
      <c r="BE42" s="150"/>
      <c r="BF42" s="82"/>
      <c r="BG42" s="105"/>
      <c r="BH42" s="81"/>
      <c r="BI42" s="159"/>
    </row>
    <row r="43" spans="1:61" ht="15" customHeight="1">
      <c r="A43" s="116"/>
      <c r="B43" s="126"/>
      <c r="C43" s="116"/>
      <c r="D43" s="116"/>
      <c r="E43" s="116"/>
      <c r="F43" s="116"/>
      <c r="G43" s="125"/>
      <c r="H43" s="121"/>
      <c r="I43" s="135"/>
      <c r="J43" s="116"/>
      <c r="K43" s="125"/>
      <c r="L43" s="121"/>
      <c r="M43" s="135"/>
      <c r="N43" s="133"/>
      <c r="O43" s="125"/>
      <c r="P43" s="121"/>
      <c r="Q43" s="135"/>
      <c r="R43" s="133"/>
      <c r="S43" s="116"/>
      <c r="T43" s="116"/>
      <c r="V43" s="139"/>
      <c r="W43" s="143"/>
      <c r="X43" s="144"/>
      <c r="Y43" s="144"/>
      <c r="Z43" s="144"/>
      <c r="AA43" s="81"/>
      <c r="AB43" s="124"/>
      <c r="AC43" s="150"/>
      <c r="AD43" s="82"/>
      <c r="AE43" s="150"/>
      <c r="AF43" s="124"/>
      <c r="AG43" s="150"/>
      <c r="AH43" s="82"/>
      <c r="AI43" s="105"/>
      <c r="AJ43" s="124"/>
      <c r="AK43" s="150"/>
      <c r="AL43" s="82"/>
      <c r="AM43" s="105"/>
      <c r="AN43" s="81"/>
      <c r="AO43" s="82"/>
      <c r="AP43" s="139"/>
      <c r="AQ43" s="156"/>
      <c r="AR43" s="142"/>
      <c r="AS43" s="142"/>
      <c r="AT43" s="142"/>
      <c r="AV43" s="124"/>
      <c r="AW43" s="150"/>
      <c r="AX43" s="82"/>
      <c r="AY43" s="150"/>
      <c r="AZ43" s="124"/>
      <c r="BA43" s="150"/>
      <c r="BB43" s="82"/>
      <c r="BC43" s="105"/>
      <c r="BD43" s="124"/>
      <c r="BE43" s="150"/>
      <c r="BF43" s="82"/>
      <c r="BG43" s="105"/>
      <c r="BH43" s="81"/>
      <c r="BI43" s="159"/>
    </row>
    <row r="44" spans="1:61" ht="15" customHeight="1">
      <c r="A44" s="127"/>
      <c r="B44" s="126"/>
      <c r="C44" s="116"/>
      <c r="D44" s="116"/>
      <c r="E44" s="116"/>
      <c r="F44" s="116"/>
      <c r="G44" s="125"/>
      <c r="H44" s="121"/>
      <c r="I44" s="135"/>
      <c r="J44" s="116"/>
      <c r="K44" s="125"/>
      <c r="L44" s="121"/>
      <c r="M44" s="135"/>
      <c r="N44" s="133"/>
      <c r="O44" s="125"/>
      <c r="P44" s="121"/>
      <c r="Q44" s="135"/>
      <c r="R44" s="133"/>
      <c r="S44" s="116"/>
      <c r="T44" s="116"/>
      <c r="V44" s="139"/>
      <c r="W44" s="143"/>
      <c r="X44" s="144"/>
      <c r="Y44" s="144"/>
      <c r="Z44" s="144"/>
      <c r="AA44" s="81"/>
      <c r="AB44" s="124"/>
      <c r="AC44" s="150"/>
      <c r="AD44" s="82"/>
      <c r="AE44" s="150"/>
      <c r="AF44" s="124"/>
      <c r="AG44" s="150"/>
      <c r="AH44" s="82"/>
      <c r="AI44" s="105"/>
      <c r="AJ44" s="124"/>
      <c r="AK44" s="150"/>
      <c r="AL44" s="82"/>
      <c r="AM44" s="105"/>
      <c r="AN44" s="81"/>
      <c r="AO44" s="82"/>
      <c r="AP44" s="139"/>
      <c r="AQ44" s="156"/>
      <c r="AR44" s="142"/>
      <c r="AS44" s="142"/>
      <c r="AT44" s="142"/>
      <c r="AV44" s="124"/>
      <c r="AW44" s="150"/>
      <c r="AX44" s="82"/>
      <c r="AY44" s="150"/>
      <c r="AZ44" s="124"/>
      <c r="BA44" s="150"/>
      <c r="BB44" s="82"/>
      <c r="BC44" s="105"/>
      <c r="BD44" s="124"/>
      <c r="BE44" s="150"/>
      <c r="BF44" s="82"/>
      <c r="BG44" s="105"/>
      <c r="BH44" s="81"/>
      <c r="BI44" s="159"/>
    </row>
    <row r="45" spans="1:61" ht="15" customHeight="1">
      <c r="A45" s="127"/>
      <c r="B45" s="126"/>
      <c r="C45" s="116"/>
      <c r="D45" s="116"/>
      <c r="E45" s="116"/>
      <c r="F45" s="116"/>
      <c r="G45" s="125"/>
      <c r="H45" s="121"/>
      <c r="I45" s="135"/>
      <c r="J45" s="116"/>
      <c r="K45" s="125"/>
      <c r="L45" s="121"/>
      <c r="M45" s="135"/>
      <c r="N45" s="133"/>
      <c r="O45" s="125"/>
      <c r="P45" s="121"/>
      <c r="Q45" s="135"/>
      <c r="R45" s="133"/>
      <c r="S45" s="116"/>
      <c r="T45" s="116"/>
      <c r="V45" s="81"/>
      <c r="W45" s="145"/>
      <c r="X45" s="81"/>
      <c r="Y45" s="81"/>
      <c r="Z45" s="81"/>
      <c r="AA45" s="81"/>
      <c r="AB45" s="125"/>
      <c r="AC45" s="150"/>
      <c r="AD45" s="82"/>
      <c r="AE45" s="150"/>
      <c r="AF45" s="125"/>
      <c r="AG45" s="150"/>
      <c r="AH45" s="82"/>
      <c r="AI45" s="105"/>
      <c r="AJ45" s="125"/>
      <c r="AK45" s="150"/>
      <c r="AL45" s="82"/>
      <c r="AM45" s="105"/>
      <c r="AN45" s="81"/>
      <c r="AO45" s="82"/>
      <c r="AP45" s="139"/>
      <c r="AQ45" s="156"/>
      <c r="AR45" s="142"/>
      <c r="AS45" s="142"/>
      <c r="AT45" s="142"/>
      <c r="AV45" s="124"/>
      <c r="AW45" s="150"/>
      <c r="AX45" s="82"/>
      <c r="AY45" s="150"/>
      <c r="AZ45" s="124"/>
      <c r="BA45" s="150"/>
      <c r="BB45" s="82"/>
      <c r="BC45" s="105"/>
      <c r="BD45" s="124"/>
      <c r="BE45" s="150"/>
      <c r="BF45" s="82"/>
      <c r="BG45" s="105"/>
      <c r="BH45" s="81"/>
      <c r="BI45" s="159"/>
    </row>
    <row r="46" spans="1:61">
      <c r="V46" s="81"/>
      <c r="W46" s="145"/>
      <c r="X46" s="81"/>
      <c r="Y46" s="81"/>
      <c r="Z46" s="81"/>
      <c r="AB46" s="152"/>
      <c r="AC46" s="150"/>
      <c r="AD46" s="82"/>
      <c r="AE46" s="150"/>
      <c r="AF46" s="152"/>
      <c r="AG46" s="150"/>
      <c r="AH46" s="82"/>
      <c r="AI46" s="105"/>
      <c r="AJ46" s="152"/>
      <c r="AK46" s="150"/>
      <c r="AL46" s="82"/>
      <c r="AM46" s="105"/>
      <c r="AN46" s="81"/>
      <c r="AO46" s="154"/>
      <c r="AP46" s="139"/>
      <c r="AQ46" s="156"/>
      <c r="AR46" s="142"/>
      <c r="AS46" s="142"/>
      <c r="AT46" s="142"/>
      <c r="AV46" s="124"/>
      <c r="AW46" s="150"/>
      <c r="AX46" s="82"/>
      <c r="AY46" s="150"/>
      <c r="AZ46" s="124"/>
      <c r="BA46" s="150"/>
      <c r="BB46" s="82"/>
      <c r="BC46" s="105"/>
      <c r="BD46" s="124"/>
      <c r="BE46" s="150"/>
      <c r="BF46" s="82"/>
      <c r="BG46" s="105"/>
      <c r="BH46" s="81"/>
      <c r="BI46" s="159"/>
    </row>
    <row r="47" spans="1:61">
      <c r="V47" s="81"/>
      <c r="W47" s="145"/>
      <c r="X47" s="81"/>
      <c r="Y47" s="81"/>
      <c r="Z47" s="81"/>
      <c r="AB47" s="152"/>
      <c r="AC47" s="150"/>
      <c r="AD47" s="82"/>
      <c r="AE47" s="150"/>
      <c r="AF47" s="152"/>
      <c r="AG47" s="150"/>
      <c r="AH47" s="82"/>
      <c r="AI47" s="105"/>
      <c r="AJ47" s="152"/>
      <c r="AK47" s="150"/>
      <c r="AL47" s="82"/>
      <c r="AM47" s="105"/>
      <c r="AN47" s="81"/>
      <c r="AO47" s="154"/>
      <c r="AP47" s="139"/>
      <c r="AQ47" s="156"/>
      <c r="AR47" s="142"/>
      <c r="AS47" s="142"/>
      <c r="AT47" s="142"/>
      <c r="AV47" s="124"/>
      <c r="AW47" s="150"/>
      <c r="AX47" s="82"/>
      <c r="AY47" s="150"/>
      <c r="AZ47" s="124"/>
      <c r="BA47" s="150"/>
      <c r="BB47" s="82"/>
      <c r="BC47" s="105"/>
      <c r="BD47" s="124"/>
      <c r="BE47" s="150"/>
      <c r="BF47" s="82"/>
      <c r="BG47" s="105"/>
      <c r="BH47" s="81"/>
      <c r="BI47" s="159"/>
    </row>
    <row r="48" spans="1:61">
      <c r="V48" s="81"/>
      <c r="W48" s="145"/>
      <c r="X48" s="81"/>
      <c r="Y48" s="81"/>
      <c r="Z48" s="81"/>
      <c r="AB48" s="152"/>
      <c r="AC48" s="150"/>
      <c r="AD48" s="82"/>
      <c r="AE48" s="150"/>
      <c r="AF48" s="152"/>
      <c r="AG48" s="150"/>
      <c r="AH48" s="82"/>
      <c r="AI48" s="105"/>
      <c r="AJ48" s="152"/>
      <c r="AK48" s="150"/>
      <c r="AL48" s="82"/>
      <c r="AM48" s="105"/>
      <c r="AN48" s="81"/>
      <c r="AO48" s="154"/>
      <c r="AP48" s="139"/>
      <c r="AQ48" s="156"/>
      <c r="AR48" s="142"/>
      <c r="AS48" s="142"/>
      <c r="AT48" s="142"/>
      <c r="AV48" s="124"/>
      <c r="AW48" s="150"/>
      <c r="AX48" s="82"/>
      <c r="AY48" s="150"/>
      <c r="AZ48" s="124"/>
      <c r="BA48" s="150"/>
      <c r="BB48" s="82"/>
      <c r="BC48" s="105"/>
      <c r="BD48" s="124"/>
      <c r="BE48" s="150"/>
      <c r="BF48" s="82"/>
      <c r="BG48" s="105"/>
      <c r="BH48" s="81"/>
      <c r="BI48" s="159"/>
    </row>
    <row r="49" spans="22:61">
      <c r="V49" s="81"/>
      <c r="W49" s="145"/>
      <c r="X49" s="81"/>
      <c r="Y49" s="81"/>
      <c r="Z49" s="81"/>
      <c r="AB49" s="152"/>
      <c r="AC49" s="150"/>
      <c r="AD49" s="82"/>
      <c r="AE49" s="150"/>
      <c r="AF49" s="152"/>
      <c r="AG49" s="150"/>
      <c r="AH49" s="82"/>
      <c r="AI49" s="105"/>
      <c r="AJ49" s="152"/>
      <c r="AK49" s="150"/>
      <c r="AL49" s="82"/>
      <c r="AM49" s="105"/>
      <c r="AN49" s="81"/>
      <c r="AO49" s="154"/>
      <c r="AP49" s="139"/>
      <c r="AQ49" s="156"/>
      <c r="AR49" s="142"/>
      <c r="AS49" s="142"/>
      <c r="AT49" s="142"/>
      <c r="AV49" s="124"/>
      <c r="AW49" s="150"/>
      <c r="AX49" s="82"/>
      <c r="AY49" s="150"/>
      <c r="AZ49" s="124"/>
      <c r="BA49" s="150"/>
      <c r="BB49" s="82"/>
      <c r="BC49" s="105"/>
      <c r="BD49" s="124"/>
      <c r="BE49" s="150"/>
      <c r="BF49" s="82"/>
      <c r="BG49" s="105"/>
      <c r="BH49" s="81"/>
      <c r="BI49" s="159"/>
    </row>
    <row r="50" spans="22:61">
      <c r="AB50" s="153"/>
      <c r="AD50" s="154"/>
      <c r="AE50" s="105"/>
      <c r="AF50" s="153"/>
      <c r="AH50" s="154"/>
      <c r="AI50" s="105"/>
      <c r="AJ50" s="153"/>
      <c r="AL50" s="154"/>
      <c r="AM50" s="105"/>
      <c r="AN50" s="105"/>
      <c r="AO50" s="154"/>
      <c r="AP50" s="139"/>
      <c r="AQ50" s="156"/>
      <c r="AR50" s="142"/>
      <c r="AS50" s="142"/>
      <c r="AT50" s="142"/>
      <c r="AV50" s="124"/>
      <c r="AW50" s="150"/>
      <c r="AX50" s="82"/>
      <c r="AY50" s="150"/>
      <c r="AZ50" s="124"/>
      <c r="BA50" s="150"/>
      <c r="BB50" s="82"/>
      <c r="BC50" s="105"/>
      <c r="BD50" s="124"/>
      <c r="BE50" s="150"/>
      <c r="BF50" s="82"/>
      <c r="BG50" s="105"/>
      <c r="BH50" s="81"/>
      <c r="BI50" s="159"/>
    </row>
    <row r="51" spans="22:61">
      <c r="AB51" s="153"/>
      <c r="AD51" s="154"/>
      <c r="AE51" s="105"/>
      <c r="AF51" s="153"/>
      <c r="AH51" s="154"/>
      <c r="AI51" s="105"/>
      <c r="AJ51" s="153"/>
      <c r="AL51" s="154"/>
      <c r="AM51" s="105"/>
      <c r="AN51" s="105"/>
      <c r="AO51" s="154"/>
      <c r="AP51" s="139"/>
      <c r="AQ51" s="156"/>
      <c r="AR51" s="142"/>
      <c r="AS51" s="142"/>
      <c r="AT51" s="142"/>
      <c r="AV51" s="124"/>
      <c r="AW51" s="150"/>
      <c r="AX51" s="82"/>
      <c r="AY51" s="150"/>
      <c r="AZ51" s="124"/>
      <c r="BA51" s="150"/>
      <c r="BB51" s="82"/>
      <c r="BC51" s="105"/>
      <c r="BD51" s="124"/>
      <c r="BE51" s="150"/>
      <c r="BF51" s="82"/>
      <c r="BG51" s="105"/>
      <c r="BH51" s="81"/>
      <c r="BI51" s="159"/>
    </row>
    <row r="52" spans="22:61">
      <c r="AB52" s="153"/>
      <c r="AD52" s="154"/>
      <c r="AE52" s="105"/>
      <c r="AF52" s="153"/>
      <c r="AH52" s="154"/>
      <c r="AI52" s="105"/>
      <c r="AJ52" s="153"/>
      <c r="AL52" s="154"/>
      <c r="AM52" s="105"/>
      <c r="AN52" s="105"/>
      <c r="AO52" s="154"/>
      <c r="AP52" s="139"/>
      <c r="AQ52" s="156"/>
      <c r="AR52" s="144"/>
      <c r="AS52" s="144"/>
      <c r="AT52" s="144"/>
      <c r="AV52" s="124"/>
      <c r="AW52" s="150"/>
      <c r="AX52" s="82"/>
      <c r="AY52" s="150"/>
      <c r="AZ52" s="124"/>
      <c r="BA52" s="150"/>
      <c r="BB52" s="82"/>
      <c r="BC52" s="105"/>
      <c r="BD52" s="124"/>
      <c r="BE52" s="150"/>
      <c r="BF52" s="82"/>
      <c r="BG52" s="105"/>
      <c r="BH52" s="81"/>
      <c r="BI52" s="159"/>
    </row>
    <row r="53" spans="22:61">
      <c r="AB53" s="153"/>
      <c r="AD53" s="154"/>
      <c r="AE53" s="105"/>
      <c r="AF53" s="153"/>
      <c r="AH53" s="154"/>
      <c r="AI53" s="105"/>
      <c r="AJ53" s="153"/>
      <c r="AL53" s="154"/>
      <c r="AM53" s="105"/>
      <c r="AN53" s="105"/>
      <c r="AO53" s="154"/>
      <c r="AP53" s="139"/>
      <c r="AQ53" s="158"/>
      <c r="AR53" s="81"/>
      <c r="AS53" s="81"/>
      <c r="AT53" s="81"/>
      <c r="AV53" s="124"/>
      <c r="AW53" s="150"/>
      <c r="AX53" s="82"/>
      <c r="AY53" s="150"/>
      <c r="AZ53" s="124"/>
      <c r="BA53" s="150"/>
      <c r="BB53" s="82"/>
      <c r="BC53" s="105"/>
      <c r="BD53" s="124"/>
      <c r="BE53" s="150"/>
      <c r="BF53" s="82"/>
      <c r="BG53" s="105"/>
      <c r="BH53" s="81"/>
    </row>
    <row r="54" spans="22:61">
      <c r="AB54" s="153"/>
      <c r="AD54" s="154"/>
      <c r="AE54" s="105"/>
      <c r="AF54" s="153"/>
      <c r="AH54" s="154"/>
      <c r="AI54" s="105"/>
      <c r="AJ54" s="153"/>
      <c r="AL54" s="154"/>
      <c r="AM54" s="105"/>
      <c r="AN54" s="105"/>
      <c r="AO54" s="154"/>
      <c r="AP54" s="139"/>
      <c r="AQ54" s="158"/>
      <c r="AR54" s="81"/>
      <c r="AS54" s="81"/>
      <c r="AT54" s="81"/>
      <c r="AV54" s="124"/>
      <c r="AW54" s="150"/>
      <c r="AX54" s="82"/>
      <c r="AY54" s="150"/>
      <c r="AZ54" s="124"/>
      <c r="BA54" s="150"/>
      <c r="BB54" s="82"/>
      <c r="BC54" s="105"/>
      <c r="BD54" s="124"/>
      <c r="BE54" s="150"/>
      <c r="BF54" s="82"/>
      <c r="BG54" s="105"/>
      <c r="BH54" s="81"/>
      <c r="BI54" s="159"/>
    </row>
    <row r="55" spans="22:61">
      <c r="AB55" s="153"/>
      <c r="AD55" s="154"/>
      <c r="AE55" s="105"/>
      <c r="AF55" s="153"/>
      <c r="AH55" s="154"/>
      <c r="AI55" s="105"/>
      <c r="AJ55" s="153"/>
      <c r="AL55" s="154"/>
      <c r="AM55" s="105"/>
      <c r="AN55" s="105"/>
      <c r="AO55" s="154"/>
      <c r="AP55" s="139"/>
      <c r="AQ55" s="158"/>
      <c r="AR55" s="81"/>
      <c r="AS55" s="81"/>
      <c r="AT55" s="81"/>
      <c r="AV55" s="124"/>
      <c r="AW55" s="150"/>
      <c r="AX55" s="82"/>
      <c r="AY55" s="150"/>
      <c r="AZ55" s="124"/>
      <c r="BA55" s="150"/>
      <c r="BB55" s="82"/>
      <c r="BC55" s="105"/>
      <c r="BD55" s="124"/>
      <c r="BE55" s="150"/>
      <c r="BF55" s="82"/>
      <c r="BG55" s="105"/>
      <c r="BH55" s="81"/>
      <c r="BI55" s="159"/>
    </row>
    <row r="56" spans="22:61">
      <c r="AB56" s="153"/>
      <c r="AD56" s="154"/>
      <c r="AE56" s="105"/>
      <c r="AF56" s="153"/>
      <c r="AH56" s="154"/>
      <c r="AI56" s="105"/>
      <c r="AJ56" s="153"/>
      <c r="AL56" s="154"/>
      <c r="AM56" s="105"/>
      <c r="AN56" s="105"/>
      <c r="AO56" s="154"/>
    </row>
  </sheetData>
  <phoneticPr fontId="48"/>
  <pageMargins left="0.69930555555555596" right="0.27916666666666701" top="0.75" bottom="0.75" header="0.3" footer="0.3"/>
  <pageSetup paperSize="9" scale="87" orientation="portrait" verticalDpi="360" r:id="rId1"/>
  <colBreaks count="2" manualBreakCount="2">
    <brk id="21" max="1048575" man="1"/>
    <brk id="4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69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3.5"/>
  <cols>
    <col min="1" max="1" width="3.625" style="43" customWidth="1"/>
    <col min="2" max="2" width="3.25" style="44" customWidth="1"/>
    <col min="3" max="4" width="12.125" style="44" customWidth="1"/>
    <col min="5" max="5" width="17.625" style="44" customWidth="1"/>
    <col min="6" max="6" width="0.875" style="43" customWidth="1"/>
    <col min="7" max="7" width="8.125" style="45" customWidth="1"/>
    <col min="8" max="8" width="0.875" style="43" customWidth="1"/>
    <col min="9" max="9" width="3.875" style="43" customWidth="1"/>
    <col min="10" max="10" width="0.875" style="43" customWidth="1"/>
    <col min="11" max="11" width="5.375" style="43" customWidth="1"/>
    <col min="12" max="12" width="3.625" style="43" customWidth="1"/>
    <col min="13" max="13" width="3.625" style="44" customWidth="1"/>
    <col min="14" max="15" width="12.125" style="44" customWidth="1"/>
    <col min="16" max="16" width="17.625" style="44" customWidth="1"/>
    <col min="17" max="17" width="0.875" style="43" customWidth="1"/>
    <col min="18" max="18" width="8.125" style="45" customWidth="1"/>
    <col min="19" max="19" width="0.875" style="43" customWidth="1"/>
    <col min="20" max="20" width="3.875" style="43" customWidth="1"/>
    <col min="21" max="21" width="0.875" style="43" customWidth="1"/>
    <col min="22" max="22" width="3.875" style="43" customWidth="1"/>
    <col min="23" max="23" width="1.875" style="43" customWidth="1"/>
    <col min="24" max="24" width="4" style="43" customWidth="1"/>
    <col min="25" max="25" width="3.625" style="43" customWidth="1"/>
    <col min="26" max="26" width="3.625" style="44" customWidth="1"/>
    <col min="27" max="28" width="12.125" style="44" customWidth="1"/>
    <col min="29" max="29" width="17.625" style="44" customWidth="1"/>
    <col min="30" max="30" width="0.875" style="43" customWidth="1"/>
    <col min="31" max="31" width="8.125" style="45" customWidth="1"/>
    <col min="32" max="32" width="0.875" style="43" customWidth="1"/>
    <col min="33" max="33" width="3.875" style="43" customWidth="1"/>
    <col min="34" max="34" width="3.875" style="46" customWidth="1"/>
  </cols>
  <sheetData>
    <row r="1" spans="1:35" s="9" customFormat="1" ht="24">
      <c r="A1" s="47" t="s">
        <v>269</v>
      </c>
      <c r="B1" s="47"/>
      <c r="C1" s="47"/>
      <c r="D1" s="47"/>
      <c r="E1" s="47"/>
      <c r="F1" s="48"/>
      <c r="G1" s="49"/>
      <c r="H1" s="48"/>
      <c r="I1" s="48"/>
      <c r="J1" s="48"/>
      <c r="K1" s="48"/>
      <c r="L1" s="70" t="s">
        <v>270</v>
      </c>
      <c r="M1" s="71"/>
      <c r="N1" s="71"/>
      <c r="O1" s="71"/>
      <c r="P1" s="71"/>
      <c r="Q1" s="48"/>
      <c r="R1" s="49"/>
      <c r="S1" s="48"/>
      <c r="T1" s="48"/>
      <c r="U1" s="48"/>
      <c r="V1" s="48"/>
      <c r="W1" s="48"/>
      <c r="X1" s="48"/>
      <c r="Y1" s="70" t="s">
        <v>271</v>
      </c>
      <c r="Z1" s="71"/>
      <c r="AA1" s="71"/>
      <c r="AB1" s="71"/>
      <c r="AC1" s="71"/>
      <c r="AD1" s="48"/>
      <c r="AE1" s="49"/>
      <c r="AF1" s="48"/>
      <c r="AG1" s="48"/>
      <c r="AH1" s="91"/>
    </row>
    <row r="2" spans="1:35" s="42" customFormat="1" ht="18.75">
      <c r="A2" s="50"/>
      <c r="B2" s="50"/>
      <c r="C2" s="50"/>
      <c r="D2" s="50"/>
      <c r="E2" s="50"/>
      <c r="F2" s="51"/>
      <c r="G2" s="52"/>
      <c r="H2" s="51"/>
      <c r="I2" s="51"/>
      <c r="J2" s="51"/>
      <c r="K2" s="51"/>
      <c r="L2" s="51"/>
      <c r="M2" s="55"/>
      <c r="N2" s="55"/>
      <c r="O2" s="55"/>
      <c r="P2" s="55"/>
      <c r="Q2" s="51"/>
      <c r="R2" s="52"/>
      <c r="S2" s="51"/>
      <c r="T2" s="51"/>
      <c r="U2" s="51"/>
      <c r="V2" s="51"/>
      <c r="W2" s="51"/>
      <c r="X2" s="51"/>
      <c r="Y2" s="51"/>
      <c r="Z2" s="55"/>
      <c r="AA2" s="55"/>
      <c r="AB2" s="55"/>
      <c r="AC2" s="55"/>
      <c r="AD2" s="51"/>
      <c r="AE2" s="52"/>
      <c r="AF2" s="51"/>
      <c r="AG2" s="51"/>
      <c r="AH2" s="92"/>
    </row>
    <row r="3" spans="1:35" s="42" customFormat="1" ht="18.75">
      <c r="A3" s="50"/>
      <c r="B3" s="50"/>
      <c r="C3" s="50"/>
      <c r="D3" s="50"/>
      <c r="E3" s="50"/>
      <c r="F3" s="51"/>
      <c r="G3" s="52"/>
      <c r="H3" s="51"/>
      <c r="I3" s="51"/>
      <c r="J3" s="51"/>
      <c r="K3" s="51"/>
      <c r="L3" s="51"/>
      <c r="M3" s="55"/>
      <c r="N3" s="55"/>
      <c r="O3" s="55"/>
      <c r="P3" s="55"/>
      <c r="Q3" s="51"/>
      <c r="R3" s="52"/>
      <c r="S3" s="51"/>
      <c r="T3" s="51"/>
      <c r="U3" s="51"/>
      <c r="V3" s="51"/>
      <c r="W3" s="51"/>
      <c r="X3" s="51"/>
      <c r="Y3" s="51"/>
      <c r="Z3" s="55"/>
      <c r="AA3" s="55"/>
      <c r="AB3" s="55"/>
      <c r="AC3" s="55"/>
      <c r="AD3" s="51"/>
      <c r="AE3" s="52"/>
      <c r="AF3" s="51"/>
      <c r="AG3" s="51"/>
      <c r="AH3" s="92"/>
    </row>
    <row r="4" spans="1:35" s="42" customFormat="1" ht="18.75">
      <c r="A4" s="53"/>
      <c r="B4" s="54"/>
      <c r="C4" s="54"/>
      <c r="D4" s="54"/>
      <c r="E4" s="55"/>
      <c r="F4" s="51"/>
      <c r="G4" s="52"/>
      <c r="H4" s="51"/>
      <c r="I4" s="51"/>
      <c r="J4" s="51"/>
      <c r="K4" s="51"/>
      <c r="L4" s="51"/>
      <c r="M4" s="55"/>
      <c r="N4" s="55"/>
      <c r="O4" s="55"/>
      <c r="P4" s="55"/>
      <c r="Q4" s="51"/>
      <c r="R4" s="52"/>
      <c r="S4" s="51"/>
      <c r="T4" s="51"/>
      <c r="U4" s="51"/>
      <c r="V4" s="51"/>
      <c r="W4" s="51"/>
      <c r="X4" s="51"/>
      <c r="Y4" s="51"/>
      <c r="Z4" s="55"/>
      <c r="AA4" s="55"/>
      <c r="AB4" s="55"/>
      <c r="AC4" s="55"/>
      <c r="AD4" s="51"/>
      <c r="AE4" s="52"/>
      <c r="AF4" s="51"/>
      <c r="AG4" s="51"/>
      <c r="AH4" s="92"/>
    </row>
    <row r="5" spans="1:35" s="42" customFormat="1">
      <c r="A5" s="56"/>
      <c r="B5" s="56" t="s">
        <v>52</v>
      </c>
      <c r="C5" s="56" t="s">
        <v>5</v>
      </c>
      <c r="D5" s="56" t="s">
        <v>53</v>
      </c>
      <c r="E5" s="56" t="s">
        <v>6</v>
      </c>
      <c r="F5" s="57"/>
      <c r="G5" s="58" t="s">
        <v>12</v>
      </c>
      <c r="H5" s="56"/>
      <c r="I5" s="56" t="s">
        <v>14</v>
      </c>
      <c r="J5" s="57"/>
      <c r="K5" s="63"/>
      <c r="L5" s="56"/>
      <c r="M5" s="56" t="s">
        <v>52</v>
      </c>
      <c r="N5" s="56" t="s">
        <v>5</v>
      </c>
      <c r="O5" s="56" t="s">
        <v>53</v>
      </c>
      <c r="P5" s="56" t="s">
        <v>6</v>
      </c>
      <c r="Q5" s="57"/>
      <c r="R5" s="58" t="s">
        <v>12</v>
      </c>
      <c r="S5" s="56"/>
      <c r="T5" s="56" t="s">
        <v>14</v>
      </c>
      <c r="U5" s="57"/>
      <c r="V5" s="63"/>
      <c r="W5" s="67"/>
      <c r="X5" s="56"/>
      <c r="Y5" s="56"/>
      <c r="Z5" s="56" t="s">
        <v>52</v>
      </c>
      <c r="AA5" s="56" t="s">
        <v>5</v>
      </c>
      <c r="AB5" s="56" t="s">
        <v>53</v>
      </c>
      <c r="AC5" s="56" t="s">
        <v>6</v>
      </c>
      <c r="AD5" s="57"/>
      <c r="AE5" s="58" t="s">
        <v>12</v>
      </c>
      <c r="AF5" s="56"/>
      <c r="AG5" s="56" t="s">
        <v>14</v>
      </c>
      <c r="AH5" s="93"/>
      <c r="AI5" s="94"/>
    </row>
    <row r="6" spans="1:35" s="42" customFormat="1" ht="14.25" customHeight="1">
      <c r="A6" s="56"/>
      <c r="B6" s="59">
        <v>1</v>
      </c>
      <c r="C6" s="60" t="s">
        <v>57</v>
      </c>
      <c r="D6" s="60" t="s">
        <v>58</v>
      </c>
      <c r="E6" s="60" t="s">
        <v>59</v>
      </c>
      <c r="F6" s="61"/>
      <c r="G6" s="62">
        <v>12.17</v>
      </c>
      <c r="H6" s="63"/>
      <c r="I6" s="72">
        <f>IF(G6="","",RANK(G6,G:G,0))</f>
        <v>14</v>
      </c>
      <c r="J6" s="61"/>
      <c r="K6" s="63"/>
      <c r="L6" s="56"/>
      <c r="M6" s="59">
        <v>1</v>
      </c>
      <c r="N6" s="57" t="s">
        <v>115</v>
      </c>
      <c r="O6" s="57" t="s">
        <v>116</v>
      </c>
      <c r="P6" s="57" t="s">
        <v>117</v>
      </c>
      <c r="Q6" s="61"/>
      <c r="R6" s="62">
        <v>20.85</v>
      </c>
      <c r="S6" s="63"/>
      <c r="T6" s="72">
        <f>IF(R6="","",RANK(R6,R:R,0))</f>
        <v>4</v>
      </c>
      <c r="U6" s="61"/>
      <c r="V6" s="63"/>
      <c r="W6" s="67"/>
      <c r="X6" s="63"/>
      <c r="Y6" s="56"/>
      <c r="Z6" s="59">
        <v>1</v>
      </c>
      <c r="AA6" s="60" t="s">
        <v>172</v>
      </c>
      <c r="AB6" s="60" t="s">
        <v>173</v>
      </c>
      <c r="AC6" s="60" t="s">
        <v>117</v>
      </c>
      <c r="AD6" s="61"/>
      <c r="AE6" s="62">
        <v>28.08</v>
      </c>
      <c r="AF6" s="63"/>
      <c r="AG6" s="72">
        <f>IF(AE6="","",RANK(AE6,AE:AE,0))</f>
        <v>5</v>
      </c>
      <c r="AH6" s="93"/>
      <c r="AI6" s="94"/>
    </row>
    <row r="7" spans="1:35" s="42" customFormat="1" ht="14.25" customHeight="1">
      <c r="A7" s="56"/>
      <c r="B7" s="59">
        <v>2</v>
      </c>
      <c r="C7" s="60" t="s">
        <v>60</v>
      </c>
      <c r="D7" s="60" t="s">
        <v>61</v>
      </c>
      <c r="E7" s="60" t="s">
        <v>59</v>
      </c>
      <c r="F7" s="61"/>
      <c r="G7" s="62">
        <v>13.33</v>
      </c>
      <c r="H7" s="63"/>
      <c r="I7" s="72">
        <f t="shared" ref="I7:I18" si="0">IF(G7="","",RANK(G7,G:G,0))</f>
        <v>9</v>
      </c>
      <c r="J7" s="61"/>
      <c r="K7" s="63"/>
      <c r="L7" s="56"/>
      <c r="M7" s="59">
        <v>2</v>
      </c>
      <c r="N7" s="57" t="s">
        <v>118</v>
      </c>
      <c r="O7" s="57" t="s">
        <v>119</v>
      </c>
      <c r="P7" s="57" t="s">
        <v>117</v>
      </c>
      <c r="Q7" s="61"/>
      <c r="R7" s="62">
        <v>13.32</v>
      </c>
      <c r="S7" s="63"/>
      <c r="T7" s="72">
        <f t="shared" ref="T7:T22" si="1">IF(R7="","",RANK(R7,R:R,0))</f>
        <v>18</v>
      </c>
      <c r="U7" s="61"/>
      <c r="V7" s="63"/>
      <c r="W7" s="67"/>
      <c r="X7" s="63"/>
      <c r="Y7" s="56"/>
      <c r="Z7" s="59">
        <v>2</v>
      </c>
      <c r="AA7" s="60" t="s">
        <v>174</v>
      </c>
      <c r="AB7" s="60" t="s">
        <v>175</v>
      </c>
      <c r="AC7" s="60" t="s">
        <v>117</v>
      </c>
      <c r="AD7" s="61"/>
      <c r="AE7" s="62"/>
      <c r="AF7" s="63"/>
      <c r="AG7" s="72" t="str">
        <f t="shared" ref="AG7:AG40" si="2">IF(AE7="","",RANK(AE7,AE:AE,0))</f>
        <v/>
      </c>
      <c r="AH7" s="93"/>
      <c r="AI7" s="94"/>
    </row>
    <row r="8" spans="1:35" s="42" customFormat="1" ht="14.25" customHeight="1">
      <c r="A8" s="56"/>
      <c r="B8" s="59">
        <v>3</v>
      </c>
      <c r="C8" s="60" t="s">
        <v>62</v>
      </c>
      <c r="D8" s="60" t="s">
        <v>63</v>
      </c>
      <c r="E8" s="60" t="s">
        <v>64</v>
      </c>
      <c r="F8" s="61"/>
      <c r="G8" s="62">
        <v>24.87</v>
      </c>
      <c r="H8" s="63"/>
      <c r="I8" s="72">
        <f t="shared" si="0"/>
        <v>1</v>
      </c>
      <c r="J8" s="61"/>
      <c r="K8" s="63"/>
      <c r="L8" s="56"/>
      <c r="M8" s="59">
        <v>3</v>
      </c>
      <c r="N8" s="57" t="s">
        <v>120</v>
      </c>
      <c r="O8" s="57" t="s">
        <v>121</v>
      </c>
      <c r="P8" s="57" t="s">
        <v>117</v>
      </c>
      <c r="Q8" s="61"/>
      <c r="R8" s="62">
        <v>17.260000000000002</v>
      </c>
      <c r="S8" s="63"/>
      <c r="T8" s="72">
        <f t="shared" si="1"/>
        <v>7</v>
      </c>
      <c r="U8" s="61"/>
      <c r="V8" s="63"/>
      <c r="W8" s="67"/>
      <c r="X8" s="63"/>
      <c r="Y8" s="56"/>
      <c r="Z8" s="59">
        <v>3</v>
      </c>
      <c r="AA8" s="60" t="s">
        <v>176</v>
      </c>
      <c r="AB8" s="60" t="s">
        <v>177</v>
      </c>
      <c r="AC8" s="60" t="s">
        <v>59</v>
      </c>
      <c r="AD8" s="61"/>
      <c r="AE8" s="62">
        <v>22.69</v>
      </c>
      <c r="AF8" s="63"/>
      <c r="AG8" s="72">
        <f t="shared" si="2"/>
        <v>18</v>
      </c>
      <c r="AH8" s="93"/>
      <c r="AI8" s="94"/>
    </row>
    <row r="9" spans="1:35" s="42" customFormat="1" ht="14.25" customHeight="1">
      <c r="A9" s="56"/>
      <c r="B9" s="59">
        <v>4</v>
      </c>
      <c r="C9" s="60" t="s">
        <v>65</v>
      </c>
      <c r="D9" s="60" t="s">
        <v>66</v>
      </c>
      <c r="E9" s="60" t="s">
        <v>67</v>
      </c>
      <c r="F9" s="61"/>
      <c r="G9" s="62">
        <v>11.63</v>
      </c>
      <c r="H9" s="63"/>
      <c r="I9" s="72">
        <f t="shared" si="0"/>
        <v>15</v>
      </c>
      <c r="J9" s="61"/>
      <c r="K9" s="63"/>
      <c r="L9" s="56"/>
      <c r="M9" s="59">
        <v>4</v>
      </c>
      <c r="N9" s="57" t="s">
        <v>122</v>
      </c>
      <c r="O9" s="57" t="s">
        <v>123</v>
      </c>
      <c r="P9" s="57" t="s">
        <v>117</v>
      </c>
      <c r="Q9" s="61"/>
      <c r="R9" s="62">
        <v>14.96</v>
      </c>
      <c r="S9" s="63"/>
      <c r="T9" s="72">
        <f t="shared" si="1"/>
        <v>14</v>
      </c>
      <c r="U9" s="61"/>
      <c r="V9" s="63"/>
      <c r="W9" s="67"/>
      <c r="X9" s="63"/>
      <c r="Y9" s="56"/>
      <c r="Z9" s="59">
        <v>4</v>
      </c>
      <c r="AA9" s="60" t="s">
        <v>178</v>
      </c>
      <c r="AB9" s="60" t="s">
        <v>179</v>
      </c>
      <c r="AC9" s="60" t="s">
        <v>59</v>
      </c>
      <c r="AD9" s="61"/>
      <c r="AE9" s="62">
        <v>17.690000000000001</v>
      </c>
      <c r="AF9" s="63"/>
      <c r="AG9" s="72">
        <f t="shared" si="2"/>
        <v>24</v>
      </c>
      <c r="AH9" s="93"/>
      <c r="AI9" s="94"/>
    </row>
    <row r="10" spans="1:35" s="42" customFormat="1" ht="14.25" customHeight="1">
      <c r="A10" s="56"/>
      <c r="B10" s="59">
        <v>5</v>
      </c>
      <c r="C10" s="60" t="s">
        <v>68</v>
      </c>
      <c r="D10" s="60" t="s">
        <v>69</v>
      </c>
      <c r="E10" s="60" t="s">
        <v>67</v>
      </c>
      <c r="F10" s="61"/>
      <c r="G10" s="62">
        <v>13.36</v>
      </c>
      <c r="H10" s="63"/>
      <c r="I10" s="72">
        <f t="shared" si="0"/>
        <v>8</v>
      </c>
      <c r="J10" s="61"/>
      <c r="K10" s="63"/>
      <c r="L10" s="56"/>
      <c r="M10" s="59">
        <v>5</v>
      </c>
      <c r="N10" s="57" t="s">
        <v>124</v>
      </c>
      <c r="O10" s="57" t="s">
        <v>125</v>
      </c>
      <c r="P10" s="57" t="s">
        <v>67</v>
      </c>
      <c r="Q10" s="61"/>
      <c r="R10" s="62">
        <v>15.85</v>
      </c>
      <c r="S10" s="63"/>
      <c r="T10" s="72">
        <f t="shared" si="1"/>
        <v>10</v>
      </c>
      <c r="U10" s="61"/>
      <c r="V10" s="63"/>
      <c r="W10" s="67"/>
      <c r="X10" s="63"/>
      <c r="Y10" s="56"/>
      <c r="Z10" s="59">
        <v>5</v>
      </c>
      <c r="AA10" s="60" t="s">
        <v>180</v>
      </c>
      <c r="AB10" s="60" t="s">
        <v>181</v>
      </c>
      <c r="AC10" s="60" t="s">
        <v>59</v>
      </c>
      <c r="AD10" s="61"/>
      <c r="AE10" s="62">
        <v>10.34</v>
      </c>
      <c r="AF10" s="63"/>
      <c r="AG10" s="72">
        <f t="shared" si="2"/>
        <v>34</v>
      </c>
      <c r="AH10" s="93"/>
      <c r="AI10" s="94"/>
    </row>
    <row r="11" spans="1:35" s="42" customFormat="1" ht="14.25" customHeight="1">
      <c r="A11" s="56"/>
      <c r="B11" s="59">
        <v>6</v>
      </c>
      <c r="C11" s="60" t="s">
        <v>70</v>
      </c>
      <c r="D11" s="60" t="s">
        <v>71</v>
      </c>
      <c r="E11" s="60" t="s">
        <v>72</v>
      </c>
      <c r="F11" s="61"/>
      <c r="G11" s="62">
        <v>14.18</v>
      </c>
      <c r="H11" s="63"/>
      <c r="I11" s="72">
        <f t="shared" si="0"/>
        <v>7</v>
      </c>
      <c r="J11" s="61"/>
      <c r="K11" s="63"/>
      <c r="L11" s="56"/>
      <c r="M11" s="59">
        <v>6</v>
      </c>
      <c r="N11" s="57" t="s">
        <v>126</v>
      </c>
      <c r="O11" s="57" t="s">
        <v>127</v>
      </c>
      <c r="P11" s="57" t="s">
        <v>72</v>
      </c>
      <c r="Q11" s="61"/>
      <c r="R11" s="62">
        <v>14.88</v>
      </c>
      <c r="S11" s="63"/>
      <c r="T11" s="72">
        <f t="shared" si="1"/>
        <v>15</v>
      </c>
      <c r="U11" s="61"/>
      <c r="V11" s="63"/>
      <c r="W11" s="67"/>
      <c r="X11" s="63"/>
      <c r="Y11" s="56"/>
      <c r="Z11" s="59">
        <v>6</v>
      </c>
      <c r="AA11" s="60" t="s">
        <v>182</v>
      </c>
      <c r="AB11" s="60" t="s">
        <v>183</v>
      </c>
      <c r="AC11" s="60" t="s">
        <v>59</v>
      </c>
      <c r="AD11" s="61"/>
      <c r="AE11" s="62">
        <v>18.940000000000001</v>
      </c>
      <c r="AF11" s="63"/>
      <c r="AG11" s="72">
        <f t="shared" si="2"/>
        <v>23</v>
      </c>
      <c r="AH11" s="93"/>
      <c r="AI11" s="94"/>
    </row>
    <row r="12" spans="1:35" s="42" customFormat="1" ht="14.25" customHeight="1">
      <c r="A12" s="56"/>
      <c r="B12" s="59">
        <v>7</v>
      </c>
      <c r="C12" s="60" t="s">
        <v>73</v>
      </c>
      <c r="D12" s="60" t="s">
        <v>74</v>
      </c>
      <c r="E12" s="60" t="s">
        <v>72</v>
      </c>
      <c r="F12" s="61"/>
      <c r="G12" s="62">
        <v>16.579999999999998</v>
      </c>
      <c r="H12" s="63"/>
      <c r="I12" s="72">
        <f t="shared" si="0"/>
        <v>4</v>
      </c>
      <c r="J12" s="61"/>
      <c r="K12" s="63"/>
      <c r="L12" s="56"/>
      <c r="M12" s="59">
        <v>7</v>
      </c>
      <c r="N12" s="57" t="s">
        <v>128</v>
      </c>
      <c r="O12" s="57" t="s">
        <v>129</v>
      </c>
      <c r="P12" s="57" t="s">
        <v>72</v>
      </c>
      <c r="Q12" s="61"/>
      <c r="R12" s="62">
        <v>27.42</v>
      </c>
      <c r="S12" s="63"/>
      <c r="T12" s="72">
        <f t="shared" si="1"/>
        <v>1</v>
      </c>
      <c r="U12" s="61"/>
      <c r="V12" s="63"/>
      <c r="W12" s="67"/>
      <c r="X12" s="63"/>
      <c r="Y12" s="56"/>
      <c r="Z12" s="59">
        <v>7</v>
      </c>
      <c r="AA12" s="60" t="s">
        <v>184</v>
      </c>
      <c r="AB12" s="60" t="s">
        <v>185</v>
      </c>
      <c r="AC12" s="60" t="s">
        <v>59</v>
      </c>
      <c r="AD12" s="61"/>
      <c r="AE12" s="62">
        <v>13.22</v>
      </c>
      <c r="AF12" s="63"/>
      <c r="AG12" s="72">
        <f t="shared" si="2"/>
        <v>30</v>
      </c>
      <c r="AH12" s="93"/>
      <c r="AI12" s="94"/>
    </row>
    <row r="13" spans="1:35" s="42" customFormat="1" ht="14.25" customHeight="1">
      <c r="A13" s="56"/>
      <c r="B13" s="59">
        <v>8</v>
      </c>
      <c r="C13" s="60" t="s">
        <v>75</v>
      </c>
      <c r="D13" s="60" t="s">
        <v>76</v>
      </c>
      <c r="E13" s="60" t="s">
        <v>72</v>
      </c>
      <c r="F13" s="61"/>
      <c r="G13" s="62">
        <v>7.58</v>
      </c>
      <c r="H13" s="63"/>
      <c r="I13" s="72">
        <f t="shared" si="0"/>
        <v>21</v>
      </c>
      <c r="J13" s="61"/>
      <c r="K13" s="63"/>
      <c r="L13" s="56"/>
      <c r="M13" s="59">
        <v>8</v>
      </c>
      <c r="N13" s="57" t="s">
        <v>130</v>
      </c>
      <c r="O13" s="57" t="s">
        <v>131</v>
      </c>
      <c r="P13" s="57" t="s">
        <v>72</v>
      </c>
      <c r="Q13" s="61"/>
      <c r="R13" s="62">
        <v>7.2</v>
      </c>
      <c r="S13" s="63"/>
      <c r="T13" s="72">
        <f t="shared" si="1"/>
        <v>23</v>
      </c>
      <c r="U13" s="61"/>
      <c r="V13" s="63"/>
      <c r="W13" s="67"/>
      <c r="X13" s="63"/>
      <c r="Y13" s="56"/>
      <c r="Z13" s="59">
        <v>8</v>
      </c>
      <c r="AA13" s="60" t="s">
        <v>186</v>
      </c>
      <c r="AB13" s="60" t="s">
        <v>187</v>
      </c>
      <c r="AC13" s="60" t="s">
        <v>64</v>
      </c>
      <c r="AD13" s="61"/>
      <c r="AE13" s="62">
        <v>40.08</v>
      </c>
      <c r="AF13" s="63"/>
      <c r="AG13" s="72">
        <f t="shared" si="2"/>
        <v>1</v>
      </c>
      <c r="AH13" s="93"/>
      <c r="AI13" s="501" t="s">
        <v>144</v>
      </c>
    </row>
    <row r="14" spans="1:35" s="42" customFormat="1" ht="14.25" customHeight="1">
      <c r="A14" s="56"/>
      <c r="B14" s="59">
        <v>9</v>
      </c>
      <c r="C14" s="60" t="s">
        <v>77</v>
      </c>
      <c r="D14" s="60" t="s">
        <v>78</v>
      </c>
      <c r="E14" s="60" t="s">
        <v>72</v>
      </c>
      <c r="F14" s="61"/>
      <c r="G14" s="62">
        <v>12.31</v>
      </c>
      <c r="H14" s="63"/>
      <c r="I14" s="72">
        <f t="shared" si="0"/>
        <v>13</v>
      </c>
      <c r="J14" s="61"/>
      <c r="K14" s="63"/>
      <c r="L14" s="56"/>
      <c r="M14" s="59">
        <v>9</v>
      </c>
      <c r="N14" s="57" t="s">
        <v>132</v>
      </c>
      <c r="O14" s="57" t="s">
        <v>133</v>
      </c>
      <c r="P14" s="57" t="s">
        <v>86</v>
      </c>
      <c r="Q14" s="61"/>
      <c r="R14" s="62">
        <v>16.54</v>
      </c>
      <c r="S14" s="63"/>
      <c r="T14" s="72">
        <f t="shared" si="1"/>
        <v>8</v>
      </c>
      <c r="U14" s="61"/>
      <c r="V14" s="63"/>
      <c r="W14" s="67"/>
      <c r="X14" s="63"/>
      <c r="Y14" s="56"/>
      <c r="Z14" s="59">
        <v>9</v>
      </c>
      <c r="AA14" s="60" t="s">
        <v>188</v>
      </c>
      <c r="AB14" s="60" t="s">
        <v>189</v>
      </c>
      <c r="AC14" s="60" t="s">
        <v>64</v>
      </c>
      <c r="AD14" s="61"/>
      <c r="AE14" s="62">
        <v>26.35</v>
      </c>
      <c r="AF14" s="63"/>
      <c r="AG14" s="72">
        <f t="shared" si="2"/>
        <v>7</v>
      </c>
      <c r="AH14" s="93"/>
      <c r="AI14" s="94"/>
    </row>
    <row r="15" spans="1:35" s="42" customFormat="1" ht="14.25" customHeight="1">
      <c r="A15" s="56"/>
      <c r="B15" s="59">
        <v>10</v>
      </c>
      <c r="C15" s="60" t="s">
        <v>79</v>
      </c>
      <c r="D15" s="60" t="s">
        <v>80</v>
      </c>
      <c r="E15" s="60" t="s">
        <v>81</v>
      </c>
      <c r="F15" s="61"/>
      <c r="G15" s="62">
        <v>9</v>
      </c>
      <c r="H15" s="63"/>
      <c r="I15" s="72">
        <f t="shared" si="0"/>
        <v>19</v>
      </c>
      <c r="J15" s="61"/>
      <c r="K15" s="63"/>
      <c r="L15" s="56"/>
      <c r="M15" s="59">
        <v>10</v>
      </c>
      <c r="N15" s="57" t="s">
        <v>134</v>
      </c>
      <c r="O15" s="57" t="s">
        <v>135</v>
      </c>
      <c r="P15" s="57" t="s">
        <v>86</v>
      </c>
      <c r="Q15" s="61"/>
      <c r="R15" s="62">
        <v>17.3</v>
      </c>
      <c r="S15" s="63"/>
      <c r="T15" s="72">
        <f t="shared" si="1"/>
        <v>6</v>
      </c>
      <c r="U15" s="61"/>
      <c r="V15" s="63"/>
      <c r="W15" s="67"/>
      <c r="X15" s="63"/>
      <c r="Y15" s="56"/>
      <c r="Z15" s="59">
        <v>10</v>
      </c>
      <c r="AA15" s="60" t="s">
        <v>190</v>
      </c>
      <c r="AB15" s="60" t="s">
        <v>191</v>
      </c>
      <c r="AC15" s="60" t="s">
        <v>64</v>
      </c>
      <c r="AD15" s="61"/>
      <c r="AE15" s="62">
        <v>23.57</v>
      </c>
      <c r="AF15" s="63"/>
      <c r="AG15" s="72">
        <f t="shared" si="2"/>
        <v>15</v>
      </c>
      <c r="AH15" s="93"/>
      <c r="AI15" s="94"/>
    </row>
    <row r="16" spans="1:35" s="42" customFormat="1" ht="14.25" customHeight="1">
      <c r="A16" s="56"/>
      <c r="B16" s="59">
        <v>11</v>
      </c>
      <c r="C16" s="60" t="s">
        <v>82</v>
      </c>
      <c r="D16" s="60" t="s">
        <v>83</v>
      </c>
      <c r="E16" s="60" t="s">
        <v>81</v>
      </c>
      <c r="F16" s="61"/>
      <c r="G16" s="62">
        <v>12.93</v>
      </c>
      <c r="H16" s="63"/>
      <c r="I16" s="72">
        <f t="shared" si="0"/>
        <v>11</v>
      </c>
      <c r="J16" s="61"/>
      <c r="K16" s="63"/>
      <c r="L16" s="56"/>
      <c r="M16" s="59">
        <v>11</v>
      </c>
      <c r="N16" s="57" t="s">
        <v>136</v>
      </c>
      <c r="O16" s="57" t="s">
        <v>137</v>
      </c>
      <c r="P16" s="57" t="s">
        <v>86</v>
      </c>
      <c r="Q16" s="61"/>
      <c r="R16" s="62">
        <v>15</v>
      </c>
      <c r="S16" s="63"/>
      <c r="T16" s="72">
        <f t="shared" si="1"/>
        <v>11</v>
      </c>
      <c r="U16" s="61"/>
      <c r="V16" s="63"/>
      <c r="W16" s="67"/>
      <c r="X16" s="63"/>
      <c r="Y16" s="56"/>
      <c r="Z16" s="59">
        <v>11</v>
      </c>
      <c r="AA16" s="60" t="s">
        <v>192</v>
      </c>
      <c r="AB16" s="60" t="s">
        <v>193</v>
      </c>
      <c r="AC16" s="60" t="s">
        <v>64</v>
      </c>
      <c r="AD16" s="61"/>
      <c r="AE16" s="62">
        <v>20.93</v>
      </c>
      <c r="AF16" s="63"/>
      <c r="AG16" s="72">
        <f t="shared" si="2"/>
        <v>20</v>
      </c>
      <c r="AH16" s="93"/>
      <c r="AI16" s="94"/>
    </row>
    <row r="17" spans="1:35" s="42" customFormat="1" ht="14.25" customHeight="1">
      <c r="A17" s="56"/>
      <c r="B17" s="59">
        <v>12</v>
      </c>
      <c r="C17" s="60" t="s">
        <v>84</v>
      </c>
      <c r="D17" s="60" t="s">
        <v>85</v>
      </c>
      <c r="E17" s="60" t="s">
        <v>86</v>
      </c>
      <c r="F17" s="61"/>
      <c r="G17" s="62">
        <v>20.329999999999998</v>
      </c>
      <c r="H17" s="63"/>
      <c r="I17" s="72">
        <f t="shared" si="0"/>
        <v>2</v>
      </c>
      <c r="J17" s="61"/>
      <c r="K17" s="63"/>
      <c r="L17" s="56"/>
      <c r="M17" s="59">
        <v>12</v>
      </c>
      <c r="N17" s="57" t="s">
        <v>138</v>
      </c>
      <c r="O17" s="57" t="s">
        <v>139</v>
      </c>
      <c r="P17" s="57" t="s">
        <v>86</v>
      </c>
      <c r="Q17" s="61"/>
      <c r="R17" s="62">
        <v>12.99</v>
      </c>
      <c r="S17" s="63"/>
      <c r="T17" s="72">
        <f t="shared" si="1"/>
        <v>19</v>
      </c>
      <c r="U17" s="61"/>
      <c r="V17" s="63"/>
      <c r="W17" s="67"/>
      <c r="X17" s="63"/>
      <c r="Y17" s="56"/>
      <c r="Z17" s="59">
        <v>12</v>
      </c>
      <c r="AA17" s="60" t="s">
        <v>194</v>
      </c>
      <c r="AB17" s="60" t="s">
        <v>195</v>
      </c>
      <c r="AC17" s="60" t="s">
        <v>64</v>
      </c>
      <c r="AD17" s="61"/>
      <c r="AE17" s="62">
        <v>23.57</v>
      </c>
      <c r="AF17" s="63"/>
      <c r="AG17" s="72">
        <f t="shared" si="2"/>
        <v>15</v>
      </c>
      <c r="AH17" s="93"/>
      <c r="AI17" s="94"/>
    </row>
    <row r="18" spans="1:35" s="42" customFormat="1" ht="14.25" customHeight="1">
      <c r="A18" s="56"/>
      <c r="B18" s="59">
        <v>13</v>
      </c>
      <c r="C18" s="60" t="s">
        <v>87</v>
      </c>
      <c r="D18" s="60" t="s">
        <v>88</v>
      </c>
      <c r="E18" s="60" t="s">
        <v>86</v>
      </c>
      <c r="F18" s="61"/>
      <c r="G18" s="62">
        <v>15.82</v>
      </c>
      <c r="H18" s="63"/>
      <c r="I18" s="72">
        <f t="shared" si="0"/>
        <v>5</v>
      </c>
      <c r="J18" s="61"/>
      <c r="K18" s="63"/>
      <c r="L18" s="56"/>
      <c r="M18" s="59">
        <v>13</v>
      </c>
      <c r="N18" s="57" t="s">
        <v>140</v>
      </c>
      <c r="O18" s="57" t="s">
        <v>141</v>
      </c>
      <c r="P18" s="57" t="s">
        <v>95</v>
      </c>
      <c r="Q18" s="61"/>
      <c r="R18" s="62">
        <v>16.29</v>
      </c>
      <c r="S18" s="63"/>
      <c r="T18" s="72">
        <f t="shared" si="1"/>
        <v>9</v>
      </c>
      <c r="U18" s="61"/>
      <c r="V18" s="63"/>
      <c r="W18" s="67"/>
      <c r="X18" s="63"/>
      <c r="Y18" s="56"/>
      <c r="Z18" s="59">
        <v>13</v>
      </c>
      <c r="AA18" s="60" t="s">
        <v>196</v>
      </c>
      <c r="AB18" s="60" t="s">
        <v>197</v>
      </c>
      <c r="AC18" s="60" t="s">
        <v>67</v>
      </c>
      <c r="AD18" s="61"/>
      <c r="AE18" s="62">
        <v>11.67</v>
      </c>
      <c r="AF18" s="63"/>
      <c r="AG18" s="72">
        <f t="shared" si="2"/>
        <v>32</v>
      </c>
      <c r="AH18" s="93"/>
      <c r="AI18" s="94"/>
    </row>
    <row r="19" spans="1:35" s="42" customFormat="1" ht="14.25" customHeight="1">
      <c r="A19" s="56"/>
      <c r="B19" s="59">
        <v>14</v>
      </c>
      <c r="C19" s="60" t="s">
        <v>89</v>
      </c>
      <c r="D19" s="60" t="s">
        <v>90</v>
      </c>
      <c r="E19" s="60" t="s">
        <v>86</v>
      </c>
      <c r="F19" s="61"/>
      <c r="G19" s="62">
        <v>10.06</v>
      </c>
      <c r="H19" s="63"/>
      <c r="I19" s="72">
        <f t="shared" ref="I19:I29" si="3">IF(G19="","",RANK(G19,G:G,0))</f>
        <v>17</v>
      </c>
      <c r="J19" s="61"/>
      <c r="K19" s="63"/>
      <c r="L19" s="56"/>
      <c r="M19" s="59">
        <v>14</v>
      </c>
      <c r="N19" s="57" t="s">
        <v>142</v>
      </c>
      <c r="O19" s="57" t="s">
        <v>143</v>
      </c>
      <c r="P19" s="57" t="s">
        <v>95</v>
      </c>
      <c r="Q19" s="61"/>
      <c r="R19" s="62">
        <v>26.51</v>
      </c>
      <c r="S19" s="63"/>
      <c r="T19" s="72">
        <f t="shared" si="1"/>
        <v>2</v>
      </c>
      <c r="U19" s="61"/>
      <c r="V19" s="63"/>
      <c r="W19" s="67"/>
      <c r="X19" s="63"/>
      <c r="Y19" s="56"/>
      <c r="Z19" s="59">
        <v>14</v>
      </c>
      <c r="AA19" s="60" t="s">
        <v>198</v>
      </c>
      <c r="AB19" s="60" t="s">
        <v>199</v>
      </c>
      <c r="AC19" s="60" t="s">
        <v>67</v>
      </c>
      <c r="AD19" s="61"/>
      <c r="AE19" s="62">
        <v>31.48</v>
      </c>
      <c r="AF19" s="63"/>
      <c r="AG19" s="72">
        <f t="shared" si="2"/>
        <v>4</v>
      </c>
      <c r="AH19" s="93"/>
      <c r="AI19" s="94"/>
    </row>
    <row r="20" spans="1:35" s="42" customFormat="1" ht="14.25" customHeight="1">
      <c r="A20" s="56"/>
      <c r="B20" s="59">
        <v>15</v>
      </c>
      <c r="C20" s="60" t="s">
        <v>91</v>
      </c>
      <c r="D20" s="60" t="s">
        <v>92</v>
      </c>
      <c r="E20" s="60" t="s">
        <v>86</v>
      </c>
      <c r="F20" s="61"/>
      <c r="G20" s="62">
        <v>14.96</v>
      </c>
      <c r="H20" s="63"/>
      <c r="I20" s="72">
        <f t="shared" si="3"/>
        <v>6</v>
      </c>
      <c r="J20" s="61"/>
      <c r="K20" s="63"/>
      <c r="L20" s="56"/>
      <c r="M20" s="59">
        <v>15</v>
      </c>
      <c r="N20" s="57" t="s">
        <v>145</v>
      </c>
      <c r="O20" s="57" t="s">
        <v>146</v>
      </c>
      <c r="P20" s="57" t="s">
        <v>147</v>
      </c>
      <c r="Q20" s="61"/>
      <c r="R20" s="62">
        <v>18.64</v>
      </c>
      <c r="S20" s="63"/>
      <c r="T20" s="72">
        <f t="shared" si="1"/>
        <v>5</v>
      </c>
      <c r="U20" s="61"/>
      <c r="V20" s="63"/>
      <c r="W20" s="67"/>
      <c r="X20" s="63"/>
      <c r="Y20" s="56"/>
      <c r="Z20" s="59">
        <v>15</v>
      </c>
      <c r="AA20" s="60" t="s">
        <v>200</v>
      </c>
      <c r="AB20" s="60" t="s">
        <v>201</v>
      </c>
      <c r="AC20" s="60" t="s">
        <v>72</v>
      </c>
      <c r="AD20" s="61"/>
      <c r="AE20" s="62">
        <v>23.45</v>
      </c>
      <c r="AF20" s="63"/>
      <c r="AG20" s="72">
        <f t="shared" si="2"/>
        <v>17</v>
      </c>
      <c r="AH20" s="93"/>
      <c r="AI20" s="94"/>
    </row>
    <row r="21" spans="1:35" s="42" customFormat="1" ht="14.25" customHeight="1">
      <c r="A21" s="56"/>
      <c r="B21" s="59">
        <v>16</v>
      </c>
      <c r="C21" s="60" t="s">
        <v>93</v>
      </c>
      <c r="D21" s="60" t="s">
        <v>94</v>
      </c>
      <c r="E21" s="60" t="s">
        <v>95</v>
      </c>
      <c r="F21" s="61"/>
      <c r="G21" s="62">
        <v>19.93</v>
      </c>
      <c r="H21" s="63"/>
      <c r="I21" s="72">
        <f t="shared" si="3"/>
        <v>3</v>
      </c>
      <c r="J21" s="61"/>
      <c r="K21" s="63"/>
      <c r="L21" s="56"/>
      <c r="M21" s="59">
        <v>16</v>
      </c>
      <c r="N21" s="57" t="s">
        <v>148</v>
      </c>
      <c r="O21" s="57" t="s">
        <v>149</v>
      </c>
      <c r="P21" s="57" t="s">
        <v>98</v>
      </c>
      <c r="Q21" s="61"/>
      <c r="R21" s="62"/>
      <c r="S21" s="63"/>
      <c r="T21" s="72" t="str">
        <f t="shared" si="1"/>
        <v/>
      </c>
      <c r="U21" s="61"/>
      <c r="V21" s="63"/>
      <c r="W21" s="67"/>
      <c r="X21" s="63"/>
      <c r="Y21" s="56"/>
      <c r="Z21" s="59">
        <v>16</v>
      </c>
      <c r="AA21" s="60" t="s">
        <v>202</v>
      </c>
      <c r="AB21" s="60" t="s">
        <v>203</v>
      </c>
      <c r="AC21" s="60" t="s">
        <v>72</v>
      </c>
      <c r="AD21" s="61"/>
      <c r="AE21" s="62">
        <v>17.3</v>
      </c>
      <c r="AF21" s="63"/>
      <c r="AG21" s="72">
        <f t="shared" si="2"/>
        <v>25</v>
      </c>
      <c r="AH21" s="93"/>
      <c r="AI21" s="94"/>
    </row>
    <row r="22" spans="1:35" s="42" customFormat="1" ht="14.25" customHeight="1">
      <c r="A22" s="56"/>
      <c r="B22" s="59">
        <v>17</v>
      </c>
      <c r="C22" s="60" t="s">
        <v>96</v>
      </c>
      <c r="D22" s="60" t="s">
        <v>97</v>
      </c>
      <c r="E22" s="60" t="s">
        <v>98</v>
      </c>
      <c r="F22" s="61"/>
      <c r="G22" s="62">
        <v>7.87</v>
      </c>
      <c r="H22" s="63"/>
      <c r="I22" s="72">
        <f t="shared" si="3"/>
        <v>20</v>
      </c>
      <c r="J22" s="61"/>
      <c r="K22" s="63"/>
      <c r="L22" s="56"/>
      <c r="M22" s="59">
        <v>17</v>
      </c>
      <c r="N22" s="57" t="s">
        <v>150</v>
      </c>
      <c r="O22" s="57" t="s">
        <v>151</v>
      </c>
      <c r="P22" s="57" t="s">
        <v>98</v>
      </c>
      <c r="Q22" s="61"/>
      <c r="R22" s="62">
        <v>11.26</v>
      </c>
      <c r="S22" s="63"/>
      <c r="T22" s="72">
        <f t="shared" si="1"/>
        <v>21</v>
      </c>
      <c r="U22" s="61"/>
      <c r="V22" s="63"/>
      <c r="W22" s="67"/>
      <c r="X22" s="63"/>
      <c r="Y22" s="56"/>
      <c r="Z22" s="59">
        <v>17</v>
      </c>
      <c r="AA22" s="60" t="s">
        <v>204</v>
      </c>
      <c r="AB22" s="60" t="s">
        <v>205</v>
      </c>
      <c r="AC22" s="60" t="s">
        <v>72</v>
      </c>
      <c r="AD22" s="61"/>
      <c r="AE22" s="62">
        <v>24.54</v>
      </c>
      <c r="AF22" s="63"/>
      <c r="AG22" s="72">
        <f t="shared" si="2"/>
        <v>12</v>
      </c>
      <c r="AH22" s="93"/>
      <c r="AI22" s="94"/>
    </row>
    <row r="23" spans="1:35" s="42" customFormat="1" ht="14.25" customHeight="1">
      <c r="A23" s="56"/>
      <c r="B23" s="59">
        <v>18</v>
      </c>
      <c r="C23" s="60" t="s">
        <v>99</v>
      </c>
      <c r="D23" s="60" t="s">
        <v>100</v>
      </c>
      <c r="E23" s="60" t="s">
        <v>98</v>
      </c>
      <c r="F23" s="61"/>
      <c r="G23" s="62">
        <v>13.19</v>
      </c>
      <c r="H23" s="63"/>
      <c r="I23" s="72">
        <f t="shared" si="3"/>
        <v>10</v>
      </c>
      <c r="J23" s="61"/>
      <c r="K23" s="63"/>
      <c r="L23" s="56"/>
      <c r="M23" s="59">
        <v>18</v>
      </c>
      <c r="N23" s="57" t="s">
        <v>152</v>
      </c>
      <c r="O23" s="57" t="s">
        <v>153</v>
      </c>
      <c r="P23" s="57" t="s">
        <v>105</v>
      </c>
      <c r="Q23" s="61"/>
      <c r="R23" s="62">
        <v>14.18</v>
      </c>
      <c r="S23" s="63"/>
      <c r="T23" s="72">
        <f t="shared" ref="T23:T30" si="4">IF(R23="","",RANK(R23,R:R,0))</f>
        <v>17</v>
      </c>
      <c r="U23" s="61"/>
      <c r="V23" s="63"/>
      <c r="W23" s="67"/>
      <c r="X23" s="63"/>
      <c r="Y23" s="56"/>
      <c r="Z23" s="59">
        <v>18</v>
      </c>
      <c r="AA23" s="60" t="s">
        <v>206</v>
      </c>
      <c r="AB23" s="60" t="s">
        <v>207</v>
      </c>
      <c r="AC23" s="60" t="s">
        <v>72</v>
      </c>
      <c r="AD23" s="61"/>
      <c r="AE23" s="62">
        <v>25.8</v>
      </c>
      <c r="AF23" s="63"/>
      <c r="AG23" s="72">
        <f t="shared" si="2"/>
        <v>9</v>
      </c>
      <c r="AH23" s="93"/>
      <c r="AI23" s="94"/>
    </row>
    <row r="24" spans="1:35" s="42" customFormat="1" ht="14.25" customHeight="1">
      <c r="A24" s="56"/>
      <c r="B24" s="59">
        <v>19</v>
      </c>
      <c r="C24" s="60" t="s">
        <v>101</v>
      </c>
      <c r="D24" s="60" t="s">
        <v>102</v>
      </c>
      <c r="E24" s="60" t="s">
        <v>98</v>
      </c>
      <c r="F24" s="61"/>
      <c r="G24" s="62">
        <v>10.47</v>
      </c>
      <c r="H24" s="63"/>
      <c r="I24" s="72">
        <f t="shared" si="3"/>
        <v>16</v>
      </c>
      <c r="J24" s="61"/>
      <c r="K24" s="63"/>
      <c r="L24" s="56"/>
      <c r="M24" s="59">
        <v>19</v>
      </c>
      <c r="N24" s="57" t="s">
        <v>154</v>
      </c>
      <c r="O24" s="57" t="s">
        <v>155</v>
      </c>
      <c r="P24" s="57" t="s">
        <v>105</v>
      </c>
      <c r="Q24" s="61"/>
      <c r="R24" s="62">
        <v>12.23</v>
      </c>
      <c r="S24" s="63"/>
      <c r="T24" s="72">
        <f t="shared" si="4"/>
        <v>20</v>
      </c>
      <c r="U24" s="61"/>
      <c r="V24" s="63"/>
      <c r="W24" s="67"/>
      <c r="X24" s="63"/>
      <c r="Y24" s="56"/>
      <c r="Z24" s="59">
        <v>19</v>
      </c>
      <c r="AA24" s="60" t="s">
        <v>208</v>
      </c>
      <c r="AB24" s="60" t="s">
        <v>209</v>
      </c>
      <c r="AC24" s="60" t="s">
        <v>81</v>
      </c>
      <c r="AD24" s="61"/>
      <c r="AE24" s="62">
        <v>19.309999999999999</v>
      </c>
      <c r="AF24" s="63"/>
      <c r="AG24" s="72">
        <f t="shared" si="2"/>
        <v>21</v>
      </c>
      <c r="AH24" s="93"/>
      <c r="AI24" s="94"/>
    </row>
    <row r="25" spans="1:35" s="42" customFormat="1" ht="14.25" customHeight="1">
      <c r="A25" s="56"/>
      <c r="B25" s="59">
        <v>20</v>
      </c>
      <c r="C25" s="60" t="s">
        <v>103</v>
      </c>
      <c r="D25" s="60" t="s">
        <v>104</v>
      </c>
      <c r="E25" s="60" t="s">
        <v>105</v>
      </c>
      <c r="F25" s="61"/>
      <c r="G25" s="62"/>
      <c r="H25" s="63"/>
      <c r="I25" s="72" t="str">
        <f t="shared" si="3"/>
        <v/>
      </c>
      <c r="J25" s="61"/>
      <c r="K25" s="63"/>
      <c r="L25" s="56"/>
      <c r="M25" s="59">
        <v>20</v>
      </c>
      <c r="N25" s="57" t="s">
        <v>156</v>
      </c>
      <c r="O25" s="57" t="s">
        <v>157</v>
      </c>
      <c r="P25" s="57" t="s">
        <v>105</v>
      </c>
      <c r="Q25" s="61"/>
      <c r="R25" s="62"/>
      <c r="S25" s="63"/>
      <c r="T25" s="72" t="str">
        <f t="shared" si="4"/>
        <v/>
      </c>
      <c r="U25" s="61"/>
      <c r="V25" s="63"/>
      <c r="W25" s="67"/>
      <c r="X25" s="63"/>
      <c r="Y25" s="56"/>
      <c r="Z25" s="59">
        <v>20</v>
      </c>
      <c r="AA25" s="60" t="s">
        <v>210</v>
      </c>
      <c r="AB25" s="60" t="s">
        <v>211</v>
      </c>
      <c r="AC25" s="60" t="s">
        <v>86</v>
      </c>
      <c r="AD25" s="61"/>
      <c r="AE25" s="62">
        <v>25.31</v>
      </c>
      <c r="AF25" s="63"/>
      <c r="AG25" s="72">
        <f t="shared" si="2"/>
        <v>11</v>
      </c>
      <c r="AH25" s="93"/>
      <c r="AI25" s="94"/>
    </row>
    <row r="26" spans="1:35" s="42" customFormat="1" ht="14.25" customHeight="1">
      <c r="A26" s="56"/>
      <c r="B26" s="59">
        <v>21</v>
      </c>
      <c r="C26" s="60" t="s">
        <v>106</v>
      </c>
      <c r="D26" s="60" t="s">
        <v>107</v>
      </c>
      <c r="E26" s="60" t="s">
        <v>105</v>
      </c>
      <c r="F26" s="61"/>
      <c r="G26" s="62"/>
      <c r="H26" s="63"/>
      <c r="I26" s="72" t="str">
        <f t="shared" si="3"/>
        <v/>
      </c>
      <c r="J26" s="61"/>
      <c r="K26" s="63"/>
      <c r="L26" s="56"/>
      <c r="M26" s="59">
        <v>21</v>
      </c>
      <c r="N26" s="57" t="s">
        <v>158</v>
      </c>
      <c r="O26" s="57" t="s">
        <v>159</v>
      </c>
      <c r="P26" s="57" t="s">
        <v>105</v>
      </c>
      <c r="Q26" s="61"/>
      <c r="R26" s="62">
        <v>23.26</v>
      </c>
      <c r="S26" s="63"/>
      <c r="T26" s="72">
        <f t="shared" si="4"/>
        <v>3</v>
      </c>
      <c r="U26" s="61"/>
      <c r="V26" s="63"/>
      <c r="W26" s="67"/>
      <c r="X26" s="63"/>
      <c r="Y26" s="56"/>
      <c r="Z26" s="59">
        <v>21</v>
      </c>
      <c r="AA26" s="60" t="s">
        <v>212</v>
      </c>
      <c r="AB26" s="60" t="s">
        <v>213</v>
      </c>
      <c r="AC26" s="60" t="s">
        <v>86</v>
      </c>
      <c r="AD26" s="61"/>
      <c r="AE26" s="62">
        <v>15.61</v>
      </c>
      <c r="AF26" s="63"/>
      <c r="AG26" s="72">
        <f t="shared" si="2"/>
        <v>28</v>
      </c>
      <c r="AH26" s="93"/>
      <c r="AI26" s="94"/>
    </row>
    <row r="27" spans="1:35" s="42" customFormat="1" ht="14.25" customHeight="1">
      <c r="A27" s="56"/>
      <c r="B27" s="59">
        <v>22</v>
      </c>
      <c r="C27" s="60" t="s">
        <v>108</v>
      </c>
      <c r="D27" s="60" t="s">
        <v>109</v>
      </c>
      <c r="E27" s="60" t="s">
        <v>105</v>
      </c>
      <c r="F27" s="61"/>
      <c r="G27" s="62"/>
      <c r="H27" s="63"/>
      <c r="I27" s="72" t="str">
        <f t="shared" si="3"/>
        <v/>
      </c>
      <c r="J27" s="61"/>
      <c r="K27" s="63"/>
      <c r="L27" s="56"/>
      <c r="M27" s="59">
        <v>22</v>
      </c>
      <c r="N27" s="57" t="s">
        <v>267</v>
      </c>
      <c r="O27" s="57" t="s">
        <v>268</v>
      </c>
      <c r="P27" s="57" t="s">
        <v>105</v>
      </c>
      <c r="Q27" s="61"/>
      <c r="R27" s="62">
        <v>14.97</v>
      </c>
      <c r="S27" s="63"/>
      <c r="T27" s="72">
        <f t="shared" si="4"/>
        <v>12</v>
      </c>
      <c r="U27" s="61"/>
      <c r="V27" s="63"/>
      <c r="W27" s="67"/>
      <c r="X27" s="63"/>
      <c r="Y27" s="56"/>
      <c r="Z27" s="59">
        <v>22</v>
      </c>
      <c r="AA27" s="60" t="s">
        <v>214</v>
      </c>
      <c r="AB27" s="60" t="s">
        <v>215</v>
      </c>
      <c r="AC27" s="60" t="s">
        <v>86</v>
      </c>
      <c r="AD27" s="61"/>
      <c r="AE27" s="62">
        <v>16</v>
      </c>
      <c r="AF27" s="63"/>
      <c r="AG27" s="72">
        <f t="shared" si="2"/>
        <v>26</v>
      </c>
      <c r="AH27" s="93"/>
      <c r="AI27" s="94"/>
    </row>
    <row r="28" spans="1:35" s="42" customFormat="1" ht="14.25" customHeight="1">
      <c r="A28" s="56"/>
      <c r="B28" s="59">
        <v>23</v>
      </c>
      <c r="C28" s="60" t="s">
        <v>110</v>
      </c>
      <c r="D28" s="60" t="s">
        <v>111</v>
      </c>
      <c r="E28" s="60" t="s">
        <v>112</v>
      </c>
      <c r="F28" s="61"/>
      <c r="G28" s="62">
        <v>9.27</v>
      </c>
      <c r="H28" s="63"/>
      <c r="I28" s="72">
        <f t="shared" si="3"/>
        <v>18</v>
      </c>
      <c r="J28" s="61"/>
      <c r="K28" s="63"/>
      <c r="L28" s="56"/>
      <c r="M28" s="59">
        <v>23</v>
      </c>
      <c r="N28" s="57" t="s">
        <v>162</v>
      </c>
      <c r="O28" s="57" t="s">
        <v>163</v>
      </c>
      <c r="P28" s="57" t="s">
        <v>112</v>
      </c>
      <c r="Q28" s="61"/>
      <c r="R28" s="62">
        <v>10.75</v>
      </c>
      <c r="S28" s="63"/>
      <c r="T28" s="72">
        <f t="shared" si="4"/>
        <v>22</v>
      </c>
      <c r="U28" s="61"/>
      <c r="V28" s="63"/>
      <c r="W28" s="67"/>
      <c r="X28" s="63"/>
      <c r="Y28" s="56"/>
      <c r="Z28" s="59">
        <v>23</v>
      </c>
      <c r="AA28" s="60" t="s">
        <v>216</v>
      </c>
      <c r="AB28" s="60" t="s">
        <v>217</v>
      </c>
      <c r="AC28" s="60" t="s">
        <v>86</v>
      </c>
      <c r="AD28" s="61"/>
      <c r="AE28" s="62">
        <v>26.73</v>
      </c>
      <c r="AF28" s="63"/>
      <c r="AG28" s="72">
        <f t="shared" si="2"/>
        <v>6</v>
      </c>
      <c r="AH28" s="93"/>
      <c r="AI28" s="94"/>
    </row>
    <row r="29" spans="1:35" s="42" customFormat="1" ht="14.25" customHeight="1">
      <c r="A29" s="56"/>
      <c r="B29" s="59">
        <v>24</v>
      </c>
      <c r="C29" s="64" t="s">
        <v>113</v>
      </c>
      <c r="D29" s="64" t="s">
        <v>114</v>
      </c>
      <c r="E29" s="64" t="s">
        <v>112</v>
      </c>
      <c r="F29" s="61"/>
      <c r="G29" s="62">
        <v>12.55</v>
      </c>
      <c r="H29" s="63"/>
      <c r="I29" s="72">
        <f t="shared" si="3"/>
        <v>12</v>
      </c>
      <c r="J29" s="61"/>
      <c r="K29" s="63"/>
      <c r="L29" s="56"/>
      <c r="M29" s="59">
        <v>24</v>
      </c>
      <c r="N29" s="57" t="s">
        <v>164</v>
      </c>
      <c r="O29" s="57" t="s">
        <v>165</v>
      </c>
      <c r="P29" s="57" t="s">
        <v>112</v>
      </c>
      <c r="Q29" s="61"/>
      <c r="R29" s="62">
        <v>14.71</v>
      </c>
      <c r="S29" s="63"/>
      <c r="T29" s="72">
        <f t="shared" si="4"/>
        <v>16</v>
      </c>
      <c r="U29" s="61"/>
      <c r="V29" s="63"/>
      <c r="W29" s="67"/>
      <c r="X29" s="63"/>
      <c r="Y29" s="56"/>
      <c r="Z29" s="59">
        <v>24</v>
      </c>
      <c r="AA29" s="60" t="s">
        <v>218</v>
      </c>
      <c r="AB29" s="60" t="s">
        <v>219</v>
      </c>
      <c r="AC29" s="60" t="s">
        <v>86</v>
      </c>
      <c r="AD29" s="61"/>
      <c r="AE29" s="62">
        <v>24.09</v>
      </c>
      <c r="AF29" s="63"/>
      <c r="AG29" s="72">
        <f t="shared" si="2"/>
        <v>13</v>
      </c>
      <c r="AH29" s="93"/>
      <c r="AI29" s="94"/>
    </row>
    <row r="30" spans="1:35" s="42" customFormat="1" ht="14.25" customHeight="1">
      <c r="A30" s="56"/>
      <c r="B30" s="59"/>
      <c r="C30" s="64"/>
      <c r="D30" s="64"/>
      <c r="E30" s="64"/>
      <c r="F30" s="61"/>
      <c r="G30" s="65"/>
      <c r="H30" s="63"/>
      <c r="I30" s="63"/>
      <c r="J30" s="61"/>
      <c r="K30" s="63"/>
      <c r="L30" s="56"/>
      <c r="M30" s="59">
        <v>25</v>
      </c>
      <c r="N30" s="57" t="s">
        <v>166</v>
      </c>
      <c r="O30" s="57" t="s">
        <v>167</v>
      </c>
      <c r="P30" s="57" t="s">
        <v>112</v>
      </c>
      <c r="Q30" s="61"/>
      <c r="R30" s="62">
        <v>14.97</v>
      </c>
      <c r="S30" s="63"/>
      <c r="T30" s="72">
        <f t="shared" si="4"/>
        <v>12</v>
      </c>
      <c r="U30" s="61"/>
      <c r="V30" s="63"/>
      <c r="W30" s="67"/>
      <c r="X30" s="63"/>
      <c r="Y30" s="56"/>
      <c r="Z30" s="59">
        <v>25</v>
      </c>
      <c r="AA30" s="60" t="s">
        <v>220</v>
      </c>
      <c r="AB30" s="60" t="s">
        <v>221</v>
      </c>
      <c r="AC30" s="60" t="s">
        <v>86</v>
      </c>
      <c r="AD30" s="61"/>
      <c r="AE30" s="62">
        <v>15.95</v>
      </c>
      <c r="AF30" s="63"/>
      <c r="AG30" s="72">
        <f t="shared" si="2"/>
        <v>27</v>
      </c>
      <c r="AH30" s="93"/>
      <c r="AI30" s="94"/>
    </row>
    <row r="31" spans="1:35" s="42" customFormat="1" ht="14.25" customHeight="1">
      <c r="A31" s="56"/>
      <c r="B31" s="59"/>
      <c r="C31" s="64"/>
      <c r="D31" s="64"/>
      <c r="E31" s="64"/>
      <c r="F31" s="61"/>
      <c r="G31" s="65"/>
      <c r="H31" s="63"/>
      <c r="I31" s="63"/>
      <c r="J31" s="61"/>
      <c r="K31" s="63"/>
      <c r="L31" s="56"/>
      <c r="M31" s="59"/>
      <c r="N31" s="57"/>
      <c r="O31" s="57"/>
      <c r="P31" s="57"/>
      <c r="Q31" s="61"/>
      <c r="R31" s="65"/>
      <c r="S31" s="63"/>
      <c r="T31" s="63"/>
      <c r="U31" s="61"/>
      <c r="V31" s="63"/>
      <c r="W31" s="67"/>
      <c r="X31" s="63"/>
      <c r="Y31" s="56"/>
      <c r="Z31" s="59">
        <v>26</v>
      </c>
      <c r="AA31" s="60" t="s">
        <v>222</v>
      </c>
      <c r="AB31" s="60" t="s">
        <v>223</v>
      </c>
      <c r="AC31" s="60" t="s">
        <v>95</v>
      </c>
      <c r="AD31" s="61"/>
      <c r="AE31" s="62">
        <v>12.84</v>
      </c>
      <c r="AF31" s="63"/>
      <c r="AG31" s="72">
        <f t="shared" si="2"/>
        <v>31</v>
      </c>
      <c r="AH31" s="93"/>
      <c r="AI31" s="94"/>
    </row>
    <row r="32" spans="1:35" s="42" customFormat="1" ht="14.25" customHeight="1">
      <c r="A32" s="56"/>
      <c r="B32" s="59"/>
      <c r="C32" s="64"/>
      <c r="D32" s="64"/>
      <c r="E32" s="64"/>
      <c r="F32" s="61"/>
      <c r="G32" s="65"/>
      <c r="H32" s="63"/>
      <c r="I32" s="63"/>
      <c r="J32" s="61"/>
      <c r="K32" s="63"/>
      <c r="L32" s="56"/>
      <c r="M32" s="59"/>
      <c r="N32" s="57"/>
      <c r="O32" s="57"/>
      <c r="P32" s="57"/>
      <c r="Q32" s="61"/>
      <c r="R32" s="65"/>
      <c r="S32" s="63"/>
      <c r="T32" s="63"/>
      <c r="U32" s="61"/>
      <c r="V32" s="63"/>
      <c r="W32" s="67"/>
      <c r="X32" s="63"/>
      <c r="Y32" s="56"/>
      <c r="Z32" s="59">
        <v>27</v>
      </c>
      <c r="AA32" s="60" t="s">
        <v>224</v>
      </c>
      <c r="AB32" s="60" t="s">
        <v>225</v>
      </c>
      <c r="AC32" s="60" t="s">
        <v>95</v>
      </c>
      <c r="AD32" s="61"/>
      <c r="AE32" s="62">
        <v>23.68</v>
      </c>
      <c r="AF32" s="63"/>
      <c r="AG32" s="72">
        <f t="shared" si="2"/>
        <v>14</v>
      </c>
      <c r="AH32" s="93"/>
      <c r="AI32" s="94"/>
    </row>
    <row r="33" spans="1:35" s="42" customFormat="1" ht="14.25" customHeight="1">
      <c r="A33" s="56"/>
      <c r="B33" s="59"/>
      <c r="C33" s="64"/>
      <c r="D33" s="64"/>
      <c r="E33" s="64"/>
      <c r="F33" s="61"/>
      <c r="G33" s="65"/>
      <c r="H33" s="63"/>
      <c r="I33" s="63"/>
      <c r="J33" s="61"/>
      <c r="K33" s="63"/>
      <c r="L33" s="56"/>
      <c r="M33" s="59"/>
      <c r="N33" s="57"/>
      <c r="O33" s="57"/>
      <c r="P33" s="57"/>
      <c r="Q33" s="61"/>
      <c r="R33" s="65"/>
      <c r="S33" s="63"/>
      <c r="T33" s="63"/>
      <c r="U33" s="61"/>
      <c r="V33" s="63"/>
      <c r="W33" s="67"/>
      <c r="X33" s="63"/>
      <c r="Y33" s="56"/>
      <c r="Z33" s="59">
        <v>28</v>
      </c>
      <c r="AA33" s="60" t="s">
        <v>226</v>
      </c>
      <c r="AB33" s="60" t="s">
        <v>227</v>
      </c>
      <c r="AC33" s="60" t="s">
        <v>95</v>
      </c>
      <c r="AD33" s="61"/>
      <c r="AE33" s="62">
        <v>19.05</v>
      </c>
      <c r="AF33" s="63"/>
      <c r="AG33" s="72">
        <f t="shared" si="2"/>
        <v>22</v>
      </c>
      <c r="AH33" s="93"/>
      <c r="AI33" s="94"/>
    </row>
    <row r="34" spans="1:35" s="42" customFormat="1" ht="14.25" customHeight="1">
      <c r="A34" s="56"/>
      <c r="B34" s="59"/>
      <c r="C34" s="64"/>
      <c r="D34" s="64"/>
      <c r="E34" s="64"/>
      <c r="F34" s="61"/>
      <c r="G34" s="65"/>
      <c r="H34" s="63"/>
      <c r="I34" s="63"/>
      <c r="J34" s="61"/>
      <c r="K34" s="63"/>
      <c r="L34" s="56"/>
      <c r="M34" s="59"/>
      <c r="N34" s="57"/>
      <c r="O34" s="57"/>
      <c r="P34" s="57"/>
      <c r="Q34" s="61"/>
      <c r="R34" s="65"/>
      <c r="S34" s="63"/>
      <c r="T34" s="63"/>
      <c r="U34" s="61"/>
      <c r="V34" s="63"/>
      <c r="W34" s="67"/>
      <c r="X34" s="63"/>
      <c r="Y34" s="56"/>
      <c r="Z34" s="59">
        <v>29</v>
      </c>
      <c r="AA34" s="60" t="s">
        <v>228</v>
      </c>
      <c r="AB34" s="60" t="s">
        <v>229</v>
      </c>
      <c r="AC34" s="60" t="s">
        <v>147</v>
      </c>
      <c r="AD34" s="61"/>
      <c r="AE34" s="62">
        <v>26.25</v>
      </c>
      <c r="AF34" s="63"/>
      <c r="AG34" s="72">
        <f t="shared" si="2"/>
        <v>8</v>
      </c>
      <c r="AH34" s="93"/>
      <c r="AI34" s="94"/>
    </row>
    <row r="35" spans="1:35" s="42" customFormat="1" ht="14.25" customHeight="1">
      <c r="A35" s="56"/>
      <c r="B35" s="59"/>
      <c r="C35" s="64"/>
      <c r="D35" s="64"/>
      <c r="E35" s="64"/>
      <c r="F35" s="61"/>
      <c r="G35" s="65"/>
      <c r="H35" s="63"/>
      <c r="I35" s="63"/>
      <c r="J35" s="61"/>
      <c r="K35" s="63"/>
      <c r="L35" s="56"/>
      <c r="M35" s="59"/>
      <c r="N35" s="57"/>
      <c r="O35" s="57"/>
      <c r="P35" s="57"/>
      <c r="Q35" s="61"/>
      <c r="R35" s="65"/>
      <c r="S35" s="63"/>
      <c r="T35" s="63"/>
      <c r="U35" s="61"/>
      <c r="V35" s="63"/>
      <c r="W35" s="67"/>
      <c r="X35" s="63"/>
      <c r="Y35" s="56"/>
      <c r="Z35" s="59">
        <v>30</v>
      </c>
      <c r="AA35" s="60" t="s">
        <v>230</v>
      </c>
      <c r="AB35" s="60" t="s">
        <v>231</v>
      </c>
      <c r="AC35" s="60" t="s">
        <v>147</v>
      </c>
      <c r="AD35" s="61"/>
      <c r="AE35" s="62">
        <v>21.13</v>
      </c>
      <c r="AF35" s="63"/>
      <c r="AG35" s="72">
        <f t="shared" si="2"/>
        <v>19</v>
      </c>
      <c r="AH35" s="93"/>
      <c r="AI35" s="94"/>
    </row>
    <row r="36" spans="1:35" s="42" customFormat="1" ht="14.25" customHeight="1">
      <c r="A36" s="63"/>
      <c r="B36" s="66"/>
      <c r="C36" s="64"/>
      <c r="D36" s="64"/>
      <c r="E36" s="64"/>
      <c r="F36" s="61"/>
      <c r="G36" s="65"/>
      <c r="H36" s="63"/>
      <c r="I36" s="63"/>
      <c r="J36" s="61"/>
      <c r="K36" s="63"/>
      <c r="L36" s="56"/>
      <c r="M36" s="59"/>
      <c r="N36" s="57"/>
      <c r="O36" s="57"/>
      <c r="P36" s="57"/>
      <c r="Q36" s="61"/>
      <c r="R36" s="65"/>
      <c r="S36" s="63"/>
      <c r="T36" s="63"/>
      <c r="U36" s="61"/>
      <c r="V36" s="63"/>
      <c r="W36" s="67"/>
      <c r="X36" s="63"/>
      <c r="Y36" s="56"/>
      <c r="Z36" s="59">
        <v>31</v>
      </c>
      <c r="AA36" s="60" t="s">
        <v>232</v>
      </c>
      <c r="AB36" s="60" t="s">
        <v>233</v>
      </c>
      <c r="AC36" s="60" t="s">
        <v>147</v>
      </c>
      <c r="AD36" s="61"/>
      <c r="AE36" s="62">
        <v>34.43</v>
      </c>
      <c r="AF36" s="63"/>
      <c r="AG36" s="72">
        <f t="shared" si="2"/>
        <v>3</v>
      </c>
      <c r="AH36" s="93"/>
      <c r="AI36" s="94"/>
    </row>
    <row r="37" spans="1:35" s="42" customFormat="1" ht="14.25" customHeight="1">
      <c r="A37" s="63"/>
      <c r="B37" s="59"/>
      <c r="C37" s="64"/>
      <c r="D37" s="64"/>
      <c r="E37" s="64"/>
      <c r="F37" s="61"/>
      <c r="G37" s="65"/>
      <c r="H37" s="63"/>
      <c r="I37" s="63"/>
      <c r="J37" s="61"/>
      <c r="K37" s="63"/>
      <c r="L37" s="56"/>
      <c r="M37" s="59"/>
      <c r="N37" s="57"/>
      <c r="O37" s="57"/>
      <c r="P37" s="57"/>
      <c r="Q37" s="61"/>
      <c r="R37" s="65"/>
      <c r="S37" s="63"/>
      <c r="T37" s="63"/>
      <c r="U37" s="61"/>
      <c r="V37" s="63"/>
      <c r="W37" s="67"/>
      <c r="X37" s="67"/>
      <c r="Y37" s="56"/>
      <c r="Z37" s="59">
        <v>32</v>
      </c>
      <c r="AA37" s="60" t="s">
        <v>234</v>
      </c>
      <c r="AB37" s="60" t="s">
        <v>235</v>
      </c>
      <c r="AC37" s="60" t="s">
        <v>98</v>
      </c>
      <c r="AD37" s="61"/>
      <c r="AE37" s="62">
        <v>10.58</v>
      </c>
      <c r="AF37" s="63"/>
      <c r="AG37" s="72">
        <f t="shared" si="2"/>
        <v>33</v>
      </c>
      <c r="AH37" s="93"/>
      <c r="AI37" s="94"/>
    </row>
    <row r="38" spans="1:35" s="42" customFormat="1" ht="14.25" customHeight="1">
      <c r="A38" s="63"/>
      <c r="B38" s="59"/>
      <c r="C38" s="64"/>
      <c r="D38" s="64"/>
      <c r="E38" s="64"/>
      <c r="F38" s="61"/>
      <c r="G38" s="65"/>
      <c r="H38" s="63"/>
      <c r="I38" s="63"/>
      <c r="J38" s="61"/>
      <c r="K38" s="63"/>
      <c r="L38" s="56"/>
      <c r="M38" s="59"/>
      <c r="N38" s="57"/>
      <c r="O38" s="57"/>
      <c r="P38" s="57"/>
      <c r="Q38" s="61"/>
      <c r="R38" s="65"/>
      <c r="S38" s="63"/>
      <c r="T38" s="63"/>
      <c r="U38" s="61"/>
      <c r="V38" s="63"/>
      <c r="W38" s="67"/>
      <c r="X38" s="67"/>
      <c r="Y38" s="56"/>
      <c r="Z38" s="59">
        <v>33</v>
      </c>
      <c r="AA38" s="60" t="s">
        <v>236</v>
      </c>
      <c r="AB38" s="60" t="s">
        <v>237</v>
      </c>
      <c r="AC38" s="60" t="s">
        <v>98</v>
      </c>
      <c r="AD38" s="61"/>
      <c r="AE38" s="62">
        <v>14.79</v>
      </c>
      <c r="AF38" s="63"/>
      <c r="AG38" s="72">
        <f t="shared" si="2"/>
        <v>29</v>
      </c>
      <c r="AH38" s="93"/>
      <c r="AI38" s="94"/>
    </row>
    <row r="39" spans="1:35" s="42" customFormat="1" ht="14.25" customHeight="1">
      <c r="A39" s="63"/>
      <c r="B39" s="66"/>
      <c r="C39" s="64"/>
      <c r="D39" s="64"/>
      <c r="E39" s="64"/>
      <c r="F39" s="61"/>
      <c r="G39" s="65"/>
      <c r="H39" s="63"/>
      <c r="I39" s="63"/>
      <c r="J39" s="61"/>
      <c r="K39" s="63"/>
      <c r="L39" s="56"/>
      <c r="M39" s="59"/>
      <c r="N39" s="57"/>
      <c r="O39" s="57"/>
      <c r="P39" s="57"/>
      <c r="Q39" s="61"/>
      <c r="R39" s="65"/>
      <c r="S39" s="63"/>
      <c r="T39" s="63"/>
      <c r="U39" s="61"/>
      <c r="V39" s="63"/>
      <c r="W39" s="67"/>
      <c r="X39" s="67"/>
      <c r="Y39" s="56"/>
      <c r="Z39" s="59">
        <v>34</v>
      </c>
      <c r="AA39" s="60" t="s">
        <v>238</v>
      </c>
      <c r="AB39" s="60" t="s">
        <v>239</v>
      </c>
      <c r="AC39" s="60" t="s">
        <v>240</v>
      </c>
      <c r="AD39" s="61"/>
      <c r="AE39" s="62">
        <v>39.93</v>
      </c>
      <c r="AF39" s="63"/>
      <c r="AG39" s="72">
        <f t="shared" si="2"/>
        <v>2</v>
      </c>
      <c r="AH39" s="93"/>
      <c r="AI39" s="501" t="s">
        <v>144</v>
      </c>
    </row>
    <row r="40" spans="1:35" s="42" customFormat="1" ht="14.25" customHeight="1">
      <c r="A40" s="67"/>
      <c r="B40" s="59"/>
      <c r="C40" s="64"/>
      <c r="D40" s="64"/>
      <c r="E40" s="64"/>
      <c r="F40" s="67"/>
      <c r="G40" s="65"/>
      <c r="H40" s="63"/>
      <c r="I40" s="63"/>
      <c r="J40" s="67"/>
      <c r="K40" s="67"/>
      <c r="L40" s="56"/>
      <c r="M40" s="59"/>
      <c r="N40" s="57"/>
      <c r="O40" s="57"/>
      <c r="P40" s="57"/>
      <c r="Q40" s="61"/>
      <c r="R40" s="65"/>
      <c r="S40" s="63"/>
      <c r="T40" s="63"/>
      <c r="U40" s="61"/>
      <c r="V40" s="63"/>
      <c r="W40" s="67"/>
      <c r="X40" s="67"/>
      <c r="Y40" s="56"/>
      <c r="Z40" s="59">
        <v>35</v>
      </c>
      <c r="AA40" s="60" t="s">
        <v>241</v>
      </c>
      <c r="AB40" s="60" t="s">
        <v>242</v>
      </c>
      <c r="AC40" s="60" t="s">
        <v>240</v>
      </c>
      <c r="AD40" s="61"/>
      <c r="AE40" s="62">
        <v>25.35</v>
      </c>
      <c r="AF40" s="63"/>
      <c r="AG40" s="72">
        <f t="shared" si="2"/>
        <v>10</v>
      </c>
      <c r="AH40" s="93"/>
      <c r="AI40" s="94"/>
    </row>
    <row r="41" spans="1:35" s="42" customFormat="1" ht="14.25" customHeight="1">
      <c r="A41" s="67"/>
      <c r="B41" s="59"/>
      <c r="C41" s="64"/>
      <c r="D41" s="64"/>
      <c r="E41" s="64"/>
      <c r="F41" s="67"/>
      <c r="G41" s="65"/>
      <c r="H41" s="63"/>
      <c r="I41" s="63"/>
      <c r="J41" s="67"/>
      <c r="K41" s="67"/>
      <c r="L41" s="56"/>
      <c r="M41" s="59"/>
      <c r="N41" s="57"/>
      <c r="O41" s="57"/>
      <c r="P41" s="57"/>
      <c r="Q41" s="61"/>
      <c r="R41" s="65"/>
      <c r="S41" s="63"/>
      <c r="T41" s="63"/>
      <c r="U41" s="61"/>
      <c r="V41" s="63"/>
      <c r="W41" s="67"/>
      <c r="X41" s="56"/>
      <c r="Y41" s="56"/>
      <c r="Z41" s="59"/>
      <c r="AA41" s="60"/>
      <c r="AB41" s="60"/>
      <c r="AC41" s="60"/>
      <c r="AD41" s="61"/>
      <c r="AE41" s="65"/>
      <c r="AF41" s="63"/>
      <c r="AG41" s="63"/>
      <c r="AH41" s="93"/>
      <c r="AI41" s="94"/>
    </row>
    <row r="42" spans="1:35" s="42" customFormat="1" ht="14.25" customHeight="1">
      <c r="A42" s="67"/>
      <c r="B42" s="68"/>
      <c r="C42" s="68"/>
      <c r="D42" s="68"/>
      <c r="E42" s="68"/>
      <c r="F42" s="67"/>
      <c r="G42" s="69"/>
      <c r="H42" s="67"/>
      <c r="I42" s="67"/>
      <c r="J42" s="67"/>
      <c r="K42" s="67"/>
      <c r="L42" s="56"/>
      <c r="M42" s="59"/>
      <c r="N42" s="57"/>
      <c r="O42" s="57"/>
      <c r="P42" s="57"/>
      <c r="Q42" s="61"/>
      <c r="R42" s="65"/>
      <c r="S42" s="63"/>
      <c r="T42" s="63"/>
      <c r="U42" s="61"/>
      <c r="V42" s="63"/>
      <c r="W42" s="67"/>
      <c r="X42" s="63"/>
      <c r="Y42" s="56"/>
      <c r="Z42" s="59"/>
      <c r="AA42" s="60"/>
      <c r="AB42" s="60"/>
      <c r="AC42" s="64"/>
      <c r="AD42" s="61"/>
      <c r="AE42" s="65"/>
      <c r="AF42" s="63"/>
      <c r="AG42" s="63"/>
      <c r="AH42" s="93"/>
      <c r="AI42" s="94"/>
    </row>
    <row r="43" spans="1:35" s="42" customFormat="1" ht="14.25" customHeight="1">
      <c r="A43" s="67"/>
      <c r="B43" s="68"/>
      <c r="C43" s="68"/>
      <c r="D43" s="68"/>
      <c r="E43" s="68"/>
      <c r="F43" s="67"/>
      <c r="G43" s="69"/>
      <c r="H43" s="67"/>
      <c r="I43" s="67"/>
      <c r="J43" s="67"/>
      <c r="K43" s="67"/>
      <c r="L43" s="63"/>
      <c r="M43" s="59"/>
      <c r="N43" s="61"/>
      <c r="O43" s="61"/>
      <c r="P43" s="61"/>
      <c r="Q43" s="61"/>
      <c r="R43" s="65"/>
      <c r="S43" s="63"/>
      <c r="T43" s="63"/>
      <c r="U43" s="61"/>
      <c r="V43" s="63"/>
      <c r="W43" s="67"/>
      <c r="X43" s="63"/>
      <c r="Y43" s="56"/>
      <c r="Z43" s="59"/>
      <c r="AA43" s="60"/>
      <c r="AB43" s="60"/>
      <c r="AC43" s="64"/>
      <c r="AD43" s="61"/>
      <c r="AE43" s="65"/>
      <c r="AF43" s="63"/>
      <c r="AG43" s="63"/>
      <c r="AH43" s="93"/>
      <c r="AI43" s="94"/>
    </row>
    <row r="44" spans="1:35" s="42" customFormat="1" ht="14.25" customHeight="1">
      <c r="A44" s="67"/>
      <c r="B44" s="68"/>
      <c r="C44" s="68"/>
      <c r="D44" s="68"/>
      <c r="E44" s="68"/>
      <c r="F44" s="67"/>
      <c r="G44" s="69"/>
      <c r="H44" s="67"/>
      <c r="I44" s="67"/>
      <c r="J44" s="67"/>
      <c r="K44" s="67"/>
      <c r="L44" s="63"/>
      <c r="M44" s="59"/>
      <c r="N44" s="61"/>
      <c r="O44" s="61"/>
      <c r="P44" s="61"/>
      <c r="Q44" s="61"/>
      <c r="R44" s="65"/>
      <c r="S44" s="63"/>
      <c r="T44" s="63"/>
      <c r="U44" s="61"/>
      <c r="V44" s="63"/>
      <c r="W44" s="67"/>
      <c r="X44" s="63"/>
      <c r="Y44" s="56"/>
      <c r="Z44" s="59"/>
      <c r="AA44" s="60"/>
      <c r="AB44" s="60"/>
      <c r="AC44" s="60"/>
      <c r="AD44" s="61"/>
      <c r="AE44" s="65"/>
      <c r="AF44" s="63"/>
      <c r="AG44" s="63"/>
      <c r="AH44" s="93"/>
      <c r="AI44" s="94"/>
    </row>
    <row r="45" spans="1:35" s="42" customFormat="1" ht="14.25" customHeight="1">
      <c r="A45" s="67"/>
      <c r="B45" s="68"/>
      <c r="C45" s="68"/>
      <c r="D45" s="68"/>
      <c r="E45" s="68"/>
      <c r="F45" s="67"/>
      <c r="G45" s="69"/>
      <c r="H45" s="67"/>
      <c r="I45" s="67"/>
      <c r="J45" s="67"/>
      <c r="K45" s="67"/>
      <c r="L45" s="73"/>
      <c r="M45" s="59"/>
      <c r="N45" s="74"/>
      <c r="O45" s="74"/>
      <c r="P45" s="74"/>
      <c r="Q45" s="61"/>
      <c r="R45" s="65"/>
      <c r="S45" s="63"/>
      <c r="T45" s="63"/>
      <c r="U45" s="61"/>
      <c r="V45" s="63"/>
      <c r="W45" s="67"/>
      <c r="X45" s="63"/>
      <c r="Y45" s="56"/>
      <c r="Z45" s="59"/>
      <c r="AA45" s="60"/>
      <c r="AB45" s="60"/>
      <c r="AC45" s="60"/>
      <c r="AD45" s="61"/>
      <c r="AE45" s="65"/>
      <c r="AF45" s="63"/>
      <c r="AG45" s="63"/>
      <c r="AH45" s="93"/>
      <c r="AI45" s="94"/>
    </row>
    <row r="46" spans="1:35" s="42" customFormat="1" ht="14.25" customHeight="1">
      <c r="A46" s="67"/>
      <c r="B46" s="68"/>
      <c r="C46" s="68"/>
      <c r="D46" s="68"/>
      <c r="E46" s="68"/>
      <c r="F46" s="67"/>
      <c r="G46" s="69"/>
      <c r="H46" s="67"/>
      <c r="I46" s="67"/>
      <c r="J46" s="67"/>
      <c r="K46" s="67"/>
      <c r="L46" s="73"/>
      <c r="M46" s="59"/>
      <c r="N46" s="74"/>
      <c r="O46" s="74"/>
      <c r="P46" s="74"/>
      <c r="Q46" s="61"/>
      <c r="R46" s="65"/>
      <c r="S46" s="63"/>
      <c r="T46" s="63"/>
      <c r="U46" s="61"/>
      <c r="V46" s="63"/>
      <c r="W46" s="67"/>
      <c r="X46" s="63"/>
      <c r="Y46" s="56"/>
      <c r="Z46" s="59"/>
      <c r="AA46" s="60"/>
      <c r="AB46" s="60"/>
      <c r="AC46" s="60"/>
      <c r="AD46" s="61"/>
      <c r="AE46" s="65"/>
      <c r="AF46" s="63"/>
      <c r="AG46" s="63"/>
      <c r="AH46" s="93"/>
      <c r="AI46" s="94"/>
    </row>
    <row r="47" spans="1:35" s="42" customFormat="1" ht="14.25" customHeight="1">
      <c r="A47" s="67"/>
      <c r="B47" s="68"/>
      <c r="C47" s="68"/>
      <c r="D47" s="68"/>
      <c r="E47" s="68"/>
      <c r="F47" s="67"/>
      <c r="G47" s="69"/>
      <c r="H47" s="67"/>
      <c r="I47" s="67"/>
      <c r="J47" s="67"/>
      <c r="K47" s="67"/>
      <c r="L47" s="73"/>
      <c r="M47" s="75"/>
      <c r="N47" s="75"/>
      <c r="O47" s="75"/>
      <c r="P47" s="75"/>
      <c r="Q47" s="61"/>
      <c r="R47" s="65"/>
      <c r="S47" s="63"/>
      <c r="T47" s="63"/>
      <c r="U47" s="61"/>
      <c r="V47" s="63"/>
      <c r="W47" s="67"/>
      <c r="X47" s="63"/>
      <c r="Y47" s="56"/>
      <c r="Z47" s="59"/>
      <c r="AA47" s="60"/>
      <c r="AB47" s="60"/>
      <c r="AC47" s="60"/>
      <c r="AD47" s="61"/>
      <c r="AE47" s="65"/>
      <c r="AF47" s="63"/>
      <c r="AG47" s="63"/>
      <c r="AH47" s="93"/>
      <c r="AI47" s="94"/>
    </row>
    <row r="48" spans="1:35" s="42" customFormat="1" ht="14.25" customHeight="1">
      <c r="A48" s="51"/>
      <c r="B48" s="55"/>
      <c r="C48" s="55"/>
      <c r="D48" s="55"/>
      <c r="E48" s="55"/>
      <c r="F48" s="51"/>
      <c r="G48" s="52"/>
      <c r="H48" s="51"/>
      <c r="I48" s="51"/>
      <c r="J48" s="51"/>
      <c r="K48" s="51"/>
      <c r="L48" s="76"/>
      <c r="M48" s="75"/>
      <c r="N48" s="75"/>
      <c r="O48" s="75"/>
      <c r="P48" s="75"/>
      <c r="Q48" s="80"/>
      <c r="R48" s="65"/>
      <c r="S48" s="63"/>
      <c r="T48" s="63"/>
      <c r="U48" s="80"/>
      <c r="V48" s="81"/>
      <c r="W48" s="51"/>
      <c r="X48" s="81"/>
      <c r="Y48" s="56"/>
      <c r="Z48" s="59"/>
      <c r="AA48" s="60"/>
      <c r="AB48" s="60"/>
      <c r="AC48" s="60"/>
      <c r="AD48" s="61"/>
      <c r="AE48" s="65"/>
      <c r="AF48" s="63"/>
      <c r="AG48" s="63"/>
      <c r="AH48" s="93"/>
      <c r="AI48" s="94"/>
    </row>
    <row r="49" spans="1:35" s="42" customFormat="1" ht="14.25" customHeight="1">
      <c r="A49" s="51"/>
      <c r="B49" s="55"/>
      <c r="C49" s="55"/>
      <c r="D49" s="55"/>
      <c r="E49" s="55"/>
      <c r="F49" s="51"/>
      <c r="G49" s="52"/>
      <c r="H49" s="51"/>
      <c r="I49" s="51"/>
      <c r="J49" s="51"/>
      <c r="K49" s="51"/>
      <c r="L49" s="76"/>
      <c r="M49" s="75"/>
      <c r="N49" s="75"/>
      <c r="O49" s="75"/>
      <c r="P49" s="75"/>
      <c r="Q49" s="80"/>
      <c r="R49" s="65"/>
      <c r="S49" s="63"/>
      <c r="T49" s="63"/>
      <c r="U49" s="80"/>
      <c r="V49" s="81"/>
      <c r="W49" s="51"/>
      <c r="X49" s="81"/>
      <c r="Y49" s="56"/>
      <c r="Z49" s="59"/>
      <c r="AA49" s="60"/>
      <c r="AB49" s="60"/>
      <c r="AC49" s="60"/>
      <c r="AD49" s="61"/>
      <c r="AE49" s="65"/>
      <c r="AF49" s="63"/>
      <c r="AG49" s="63"/>
      <c r="AH49" s="93"/>
      <c r="AI49" s="94"/>
    </row>
    <row r="50" spans="1:35" s="42" customFormat="1" ht="14.25" customHeight="1">
      <c r="A50" s="51"/>
      <c r="B50" s="55"/>
      <c r="C50" s="55"/>
      <c r="D50" s="55"/>
      <c r="E50" s="55"/>
      <c r="F50" s="51"/>
      <c r="G50" s="52"/>
      <c r="H50" s="51"/>
      <c r="I50" s="51"/>
      <c r="J50" s="51"/>
      <c r="K50" s="51"/>
      <c r="L50" s="76"/>
      <c r="M50" s="75"/>
      <c r="N50" s="75"/>
      <c r="O50" s="75"/>
      <c r="P50" s="75"/>
      <c r="Q50" s="80"/>
      <c r="R50" s="65"/>
      <c r="S50" s="63"/>
      <c r="T50" s="63"/>
      <c r="U50" s="80"/>
      <c r="V50" s="81"/>
      <c r="W50" s="51"/>
      <c r="X50" s="81"/>
      <c r="Y50" s="56"/>
      <c r="Z50" s="59"/>
      <c r="AA50" s="60"/>
      <c r="AB50" s="60"/>
      <c r="AC50" s="60"/>
      <c r="AD50" s="61"/>
      <c r="AE50" s="65"/>
      <c r="AF50" s="63"/>
      <c r="AG50" s="63"/>
      <c r="AH50" s="93"/>
      <c r="AI50" s="94"/>
    </row>
    <row r="51" spans="1:35" s="42" customFormat="1" ht="14.25" customHeight="1">
      <c r="A51" s="51"/>
      <c r="B51" s="55"/>
      <c r="C51" s="55"/>
      <c r="D51" s="55"/>
      <c r="E51" s="55"/>
      <c r="F51" s="51"/>
      <c r="G51" s="52"/>
      <c r="H51" s="51"/>
      <c r="I51" s="51"/>
      <c r="J51" s="51"/>
      <c r="K51" s="51"/>
      <c r="L51" s="77"/>
      <c r="M51" s="75"/>
      <c r="N51" s="75"/>
      <c r="O51" s="75"/>
      <c r="P51" s="75"/>
      <c r="Q51" s="80"/>
      <c r="R51" s="65"/>
      <c r="S51" s="63"/>
      <c r="T51" s="63"/>
      <c r="U51" s="80"/>
      <c r="V51" s="81"/>
      <c r="W51" s="51"/>
      <c r="X51" s="81"/>
      <c r="Y51" s="56"/>
      <c r="Z51" s="59"/>
      <c r="AA51" s="60"/>
      <c r="AB51" s="60"/>
      <c r="AC51" s="60"/>
      <c r="AD51" s="61"/>
      <c r="AE51" s="65"/>
      <c r="AF51" s="63"/>
      <c r="AG51" s="63"/>
      <c r="AH51" s="93"/>
      <c r="AI51" s="94"/>
    </row>
    <row r="52" spans="1:35" s="42" customFormat="1" ht="14.25" customHeight="1">
      <c r="A52" s="51"/>
      <c r="B52" s="55"/>
      <c r="C52" s="55"/>
      <c r="D52" s="55"/>
      <c r="E52" s="55"/>
      <c r="F52" s="51"/>
      <c r="G52" s="52"/>
      <c r="H52" s="51"/>
      <c r="I52" s="51"/>
      <c r="J52" s="51"/>
      <c r="K52" s="51"/>
      <c r="L52" s="77"/>
      <c r="M52" s="76"/>
      <c r="N52" s="76"/>
      <c r="O52" s="76"/>
      <c r="P52" s="76"/>
      <c r="Q52" s="80"/>
      <c r="R52" s="82"/>
      <c r="S52" s="81"/>
      <c r="T52" s="81"/>
      <c r="U52" s="80"/>
      <c r="V52" s="81"/>
      <c r="W52" s="51"/>
      <c r="X52" s="81"/>
      <c r="Y52" s="56"/>
      <c r="Z52" s="59"/>
      <c r="AA52" s="60"/>
      <c r="AB52" s="60"/>
      <c r="AC52" s="60"/>
      <c r="AD52" s="61"/>
      <c r="AE52" s="65"/>
      <c r="AF52" s="63"/>
      <c r="AG52" s="63"/>
      <c r="AH52" s="93"/>
      <c r="AI52" s="94"/>
    </row>
    <row r="53" spans="1:35" s="42" customFormat="1" ht="14.25" customHeight="1">
      <c r="A53" s="51"/>
      <c r="B53" s="55"/>
      <c r="C53" s="55"/>
      <c r="D53" s="55"/>
      <c r="E53" s="55"/>
      <c r="F53" s="51"/>
      <c r="G53" s="52"/>
      <c r="H53" s="51"/>
      <c r="I53" s="51"/>
      <c r="J53" s="51"/>
      <c r="K53" s="51"/>
      <c r="L53" s="77"/>
      <c r="M53" s="76"/>
      <c r="N53" s="76"/>
      <c r="O53" s="76"/>
      <c r="P53" s="76"/>
      <c r="Q53" s="80"/>
      <c r="R53" s="82"/>
      <c r="S53" s="81"/>
      <c r="T53" s="81"/>
      <c r="U53" s="80"/>
      <c r="V53" s="81"/>
      <c r="W53" s="51"/>
      <c r="X53" s="81"/>
      <c r="Y53" s="56"/>
      <c r="Z53" s="59"/>
      <c r="AA53" s="60"/>
      <c r="AB53" s="60"/>
      <c r="AC53" s="60"/>
      <c r="AD53" s="61"/>
      <c r="AE53" s="65"/>
      <c r="AF53" s="63"/>
      <c r="AG53" s="63"/>
      <c r="AH53" s="93"/>
      <c r="AI53" s="94"/>
    </row>
    <row r="54" spans="1:35">
      <c r="L54" s="78"/>
      <c r="M54" s="79"/>
      <c r="N54" s="79"/>
      <c r="O54" s="79"/>
      <c r="P54" s="79"/>
      <c r="Q54" s="83"/>
      <c r="R54" s="84"/>
      <c r="S54" s="85"/>
      <c r="T54" s="85"/>
      <c r="U54" s="83"/>
      <c r="V54" s="85"/>
      <c r="X54" s="85"/>
      <c r="Y54" s="87"/>
      <c r="Z54" s="59"/>
      <c r="AA54" s="88"/>
      <c r="AB54" s="88"/>
      <c r="AC54" s="88"/>
      <c r="AD54" s="89"/>
      <c r="AE54" s="65"/>
      <c r="AF54" s="63"/>
      <c r="AG54" s="63"/>
      <c r="AH54" s="95"/>
      <c r="AI54" s="96"/>
    </row>
    <row r="55" spans="1:35">
      <c r="Q55" s="83"/>
      <c r="R55" s="84"/>
      <c r="S55" s="85"/>
      <c r="T55" s="85"/>
      <c r="U55" s="83"/>
      <c r="V55" s="85"/>
      <c r="X55" s="85"/>
      <c r="Y55" s="87"/>
      <c r="Z55" s="90"/>
      <c r="AA55" s="88"/>
      <c r="AB55" s="88"/>
      <c r="AC55" s="88"/>
      <c r="AD55" s="89"/>
      <c r="AE55" s="65"/>
      <c r="AF55" s="63"/>
      <c r="AG55" s="63"/>
      <c r="AH55" s="95"/>
      <c r="AI55" s="96"/>
    </row>
    <row r="56" spans="1:35">
      <c r="Q56" s="78"/>
      <c r="R56" s="86"/>
      <c r="S56" s="78"/>
      <c r="T56" s="78"/>
      <c r="U56" s="78"/>
      <c r="V56" s="78"/>
      <c r="X56" s="85"/>
      <c r="Y56" s="87"/>
      <c r="Z56" s="90"/>
      <c r="AA56" s="87"/>
      <c r="AB56" s="87"/>
      <c r="AC56" s="87"/>
      <c r="AD56" s="89"/>
      <c r="AE56" s="65"/>
      <c r="AF56" s="63"/>
      <c r="AG56" s="63"/>
      <c r="AH56" s="95"/>
      <c r="AI56" s="96"/>
    </row>
    <row r="57" spans="1:35">
      <c r="Q57" s="78"/>
      <c r="R57" s="86"/>
      <c r="S57" s="78"/>
      <c r="T57" s="78"/>
      <c r="U57" s="78"/>
      <c r="V57" s="78"/>
      <c r="X57" s="85"/>
      <c r="Y57" s="87"/>
      <c r="Z57" s="90"/>
      <c r="AA57" s="87"/>
      <c r="AB57" s="87"/>
      <c r="AC57" s="87"/>
      <c r="AD57" s="89"/>
      <c r="AE57" s="65"/>
      <c r="AF57" s="63"/>
      <c r="AG57" s="63"/>
      <c r="AH57" s="95"/>
      <c r="AI57" s="96"/>
    </row>
    <row r="58" spans="1:35">
      <c r="V58" s="78"/>
      <c r="X58" s="85"/>
      <c r="AE58" s="86"/>
      <c r="AF58" s="78"/>
      <c r="AG58" s="78"/>
      <c r="AH58" s="97"/>
      <c r="AI58" s="96"/>
    </row>
    <row r="59" spans="1:35">
      <c r="V59" s="78"/>
      <c r="X59" s="85"/>
      <c r="AE59" s="86"/>
      <c r="AF59" s="78"/>
      <c r="AG59" s="78"/>
      <c r="AH59" s="97"/>
      <c r="AI59" s="96"/>
    </row>
    <row r="60" spans="1:35">
      <c r="V60" s="78"/>
      <c r="X60" s="85"/>
      <c r="AE60" s="86"/>
      <c r="AF60" s="78"/>
      <c r="AG60" s="78"/>
      <c r="AH60" s="97"/>
      <c r="AI60" s="96"/>
    </row>
    <row r="61" spans="1:35">
      <c r="V61" s="78"/>
      <c r="X61" s="78"/>
      <c r="AE61" s="86"/>
      <c r="AF61" s="78"/>
      <c r="AG61" s="78"/>
    </row>
    <row r="62" spans="1:35">
      <c r="V62" s="78"/>
      <c r="AE62" s="86"/>
      <c r="AF62" s="78"/>
      <c r="AG62" s="78"/>
    </row>
    <row r="63" spans="1:35">
      <c r="V63" s="78"/>
      <c r="AE63" s="86"/>
      <c r="AF63" s="78"/>
      <c r="AG63" s="78"/>
    </row>
    <row r="64" spans="1:35">
      <c r="V64" s="78"/>
    </row>
    <row r="65" spans="22:22">
      <c r="V65" s="78"/>
    </row>
    <row r="66" spans="22:22">
      <c r="V66" s="78"/>
    </row>
    <row r="67" spans="22:22">
      <c r="V67" s="78"/>
    </row>
    <row r="68" spans="22:22">
      <c r="V68" s="78"/>
    </row>
    <row r="69" spans="22:22">
      <c r="V69" s="78"/>
    </row>
  </sheetData>
  <phoneticPr fontId="48"/>
  <pageMargins left="0.69930555555555596" right="0.69930555555555596" top="0.75" bottom="0.75" header="0.3" footer="0.3"/>
  <pageSetup paperSize="9" fitToHeight="0" orientation="portrait" verticalDpi="150" r:id="rId1"/>
  <colBreaks count="2" manualBreakCount="2">
    <brk id="11" max="1048575" man="1"/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59"/>
  <sheetViews>
    <sheetView showGridLines="0" view="pageBreakPreview" zoomScaleNormal="100" zoomScaleSheetLayoutView="100" workbookViewId="0">
      <selection activeCell="Q7" sqref="Q7"/>
    </sheetView>
  </sheetViews>
  <sheetFormatPr defaultColWidth="9" defaultRowHeight="13.5"/>
  <cols>
    <col min="1" max="1" width="3.625" style="11" customWidth="1"/>
    <col min="2" max="2" width="3.875" style="11" customWidth="1"/>
    <col min="3" max="3" width="3.25" style="12" customWidth="1"/>
    <col min="4" max="5" width="12.125" style="12" customWidth="1"/>
    <col min="6" max="6" width="17.625" style="12" customWidth="1"/>
    <col min="7" max="7" width="2.75" style="12" customWidth="1"/>
    <col min="8" max="11" width="3.5" style="11" customWidth="1"/>
    <col min="12" max="12" width="3.5" style="13" customWidth="1"/>
    <col min="13" max="13" width="0.875" style="11" customWidth="1"/>
    <col min="14" max="14" width="3.875" style="14" customWidth="1"/>
    <col min="15" max="15" width="0.875" style="11" customWidth="1"/>
    <col min="16" max="16" width="6.25" style="11" customWidth="1"/>
    <col min="17" max="17" width="6.25" style="15" customWidth="1"/>
    <col min="18" max="18" width="3.625" style="11" customWidth="1"/>
    <col min="19" max="19" width="4.25" style="11" customWidth="1"/>
    <col min="20" max="20" width="3.625" style="12" customWidth="1"/>
    <col min="21" max="22" width="12.125" style="12" customWidth="1"/>
    <col min="23" max="23" width="17.625" style="12" customWidth="1"/>
    <col min="24" max="27" width="3.25" style="12" customWidth="1"/>
    <col min="28" max="28" width="3.25" style="11" customWidth="1"/>
    <col min="29" max="29" width="3.875" style="13" customWidth="1"/>
    <col min="30" max="30" width="0.875" style="11" customWidth="1"/>
    <col min="31" max="31" width="3.875" style="11" customWidth="1"/>
    <col min="32" max="32" width="1.375" style="11" customWidth="1"/>
    <col min="33" max="33" width="9" style="11"/>
    <col min="34" max="34" width="7.25" style="15" customWidth="1"/>
    <col min="35" max="35" width="3.625" style="11" customWidth="1"/>
    <col min="36" max="36" width="3.75" style="16" customWidth="1"/>
    <col min="37" max="37" width="3.625" style="12" customWidth="1"/>
    <col min="38" max="39" width="12.125" style="12" customWidth="1"/>
    <col min="40" max="40" width="17.625" style="12" customWidth="1"/>
    <col min="41" max="41" width="1.625" style="11" customWidth="1"/>
    <col min="42" max="45" width="3.25" style="11" customWidth="1"/>
    <col min="46" max="46" width="3.25" style="13" customWidth="1"/>
    <col min="47" max="47" width="0.875" style="11" customWidth="1"/>
    <col min="48" max="48" width="3.875" style="11" customWidth="1"/>
    <col min="49" max="49" width="1.625" style="11" customWidth="1"/>
    <col min="50" max="50" width="9" style="11"/>
    <col min="51" max="51" width="9" style="15"/>
  </cols>
  <sheetData>
    <row r="1" spans="1:53" s="9" customFormat="1" ht="24">
      <c r="A1" s="17" t="s">
        <v>272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31"/>
      <c r="M1" s="18"/>
      <c r="N1" s="32"/>
      <c r="O1" s="18"/>
      <c r="P1" s="18"/>
      <c r="Q1" s="35"/>
      <c r="R1" s="36" t="s">
        <v>273</v>
      </c>
      <c r="S1" s="18"/>
      <c r="T1" s="37"/>
      <c r="U1" s="37"/>
      <c r="V1" s="37"/>
      <c r="W1" s="37"/>
      <c r="X1" s="37"/>
      <c r="Y1" s="37"/>
      <c r="Z1" s="37"/>
      <c r="AA1" s="37"/>
      <c r="AB1" s="18"/>
      <c r="AC1" s="31"/>
      <c r="AD1" s="18"/>
      <c r="AE1" s="18"/>
      <c r="AF1" s="18"/>
      <c r="AG1" s="18"/>
      <c r="AH1" s="35"/>
      <c r="AI1" s="36" t="s">
        <v>274</v>
      </c>
      <c r="AJ1" s="32"/>
      <c r="AK1" s="37"/>
      <c r="AL1" s="37"/>
      <c r="AM1" s="37"/>
      <c r="AN1" s="37"/>
      <c r="AO1" s="18"/>
      <c r="AP1" s="18"/>
      <c r="AQ1" s="18"/>
      <c r="AR1" s="18"/>
      <c r="AS1" s="18"/>
      <c r="AT1" s="31"/>
      <c r="AU1" s="18"/>
      <c r="AV1" s="18"/>
      <c r="AW1" s="18"/>
      <c r="AX1" s="18"/>
      <c r="AY1" s="35"/>
    </row>
    <row r="2" spans="1:53" ht="18.75">
      <c r="A2" s="19"/>
      <c r="B2" s="19"/>
      <c r="C2" s="20"/>
      <c r="D2" s="20"/>
      <c r="E2" s="20"/>
      <c r="Q2" s="38"/>
      <c r="AH2" s="38"/>
      <c r="AY2" s="38"/>
    </row>
    <row r="3" spans="1:53" s="10" customFormat="1" ht="15" customHeight="1">
      <c r="A3" s="21" t="s">
        <v>251</v>
      </c>
      <c r="B3" s="21" t="s">
        <v>254</v>
      </c>
      <c r="C3" s="21" t="s">
        <v>52</v>
      </c>
      <c r="D3" s="21" t="s">
        <v>5</v>
      </c>
      <c r="E3" s="21" t="s">
        <v>53</v>
      </c>
      <c r="F3" s="21" t="s">
        <v>6</v>
      </c>
      <c r="G3" s="21"/>
      <c r="H3" s="527" t="s">
        <v>12</v>
      </c>
      <c r="I3" s="527"/>
      <c r="J3" s="527"/>
      <c r="K3" s="527"/>
      <c r="L3" s="527"/>
      <c r="M3" s="21"/>
      <c r="N3" s="21" t="s">
        <v>14</v>
      </c>
      <c r="O3" s="21"/>
      <c r="P3" s="21"/>
      <c r="Q3" s="39"/>
      <c r="R3" s="21" t="s">
        <v>251</v>
      </c>
      <c r="S3" s="21" t="s">
        <v>254</v>
      </c>
      <c r="T3" s="21" t="s">
        <v>52</v>
      </c>
      <c r="U3" s="21" t="s">
        <v>5</v>
      </c>
      <c r="V3" s="21" t="s">
        <v>53</v>
      </c>
      <c r="W3" s="21" t="s">
        <v>6</v>
      </c>
      <c r="X3" s="21"/>
      <c r="Y3" s="527" t="s">
        <v>12</v>
      </c>
      <c r="Z3" s="527"/>
      <c r="AA3" s="527"/>
      <c r="AB3" s="527"/>
      <c r="AC3" s="527"/>
      <c r="AD3" s="21"/>
      <c r="AE3" s="21" t="s">
        <v>14</v>
      </c>
      <c r="AF3" s="21"/>
      <c r="AG3" s="21"/>
      <c r="AH3" s="39"/>
      <c r="AI3" s="21" t="s">
        <v>251</v>
      </c>
      <c r="AJ3" s="27" t="s">
        <v>254</v>
      </c>
      <c r="AK3" s="21" t="s">
        <v>52</v>
      </c>
      <c r="AL3" s="21" t="s">
        <v>5</v>
      </c>
      <c r="AM3" s="21" t="s">
        <v>53</v>
      </c>
      <c r="AN3" s="21" t="s">
        <v>6</v>
      </c>
      <c r="AO3" s="21"/>
      <c r="AP3" s="527" t="s">
        <v>12</v>
      </c>
      <c r="AQ3" s="527"/>
      <c r="AR3" s="527"/>
      <c r="AS3" s="527"/>
      <c r="AT3" s="527"/>
      <c r="AU3" s="21"/>
      <c r="AV3" s="21" t="s">
        <v>14</v>
      </c>
      <c r="AW3" s="27"/>
      <c r="AX3" s="21"/>
      <c r="AY3" s="39"/>
      <c r="BA3" s="10">
        <v>1</v>
      </c>
    </row>
    <row r="4" spans="1:53" s="10" customFormat="1" ht="15" customHeight="1">
      <c r="A4" s="21">
        <v>1</v>
      </c>
      <c r="B4" s="21">
        <v>1</v>
      </c>
      <c r="C4" s="21">
        <v>10</v>
      </c>
      <c r="D4" s="23" t="str">
        <f>IF(C4="","",VLOOKUP(C4,'４年女子記録'!$A$5:$D$54,2))</f>
        <v>花野　令奈</v>
      </c>
      <c r="E4" s="23" t="str">
        <f>IF(C4="","",VLOOKUP(C4,'４年女子記録'!$A$5:$D$54,3))</f>
        <v>ﾊﾅﾉ ﾚｲﾅ</v>
      </c>
      <c r="F4" s="24" t="str">
        <f>IF(C4="","",VLOOKUP(C4,'４年女子記録'!$A$5:$D$54,4))</f>
        <v>津幡ジュニア</v>
      </c>
      <c r="G4" s="21"/>
      <c r="H4" s="25">
        <v>3</v>
      </c>
      <c r="I4" s="25" t="s">
        <v>18</v>
      </c>
      <c r="J4" s="33">
        <v>24</v>
      </c>
      <c r="K4" s="25" t="s">
        <v>19</v>
      </c>
      <c r="L4" s="33">
        <v>93</v>
      </c>
      <c r="M4" s="27"/>
      <c r="N4" s="25">
        <f t="shared" ref="N4:N28" si="0">IF(Q4="","",RANK(Q4,Q:Q,1))</f>
        <v>1</v>
      </c>
      <c r="O4" s="27"/>
      <c r="P4" s="502" t="s">
        <v>144</v>
      </c>
      <c r="Q4" s="39">
        <f t="shared" ref="Q4:Q28" si="1">IF(H4="","",H4*60+J4+L4/100)</f>
        <v>204.93</v>
      </c>
      <c r="R4" s="21">
        <v>1</v>
      </c>
      <c r="S4" s="27">
        <v>1</v>
      </c>
      <c r="T4" s="21">
        <v>15</v>
      </c>
      <c r="U4" s="23" t="str">
        <f>IF($T4="","",VLOOKUP($T4,'５年女子記録 '!$A$5:$D$54,2))</f>
        <v>川井　真緒</v>
      </c>
      <c r="V4" s="23" t="str">
        <f>IF($T4="","",VLOOKUP($T4,'５年女子記録 '!$A$5:$D$54,3))</f>
        <v>ｶﾜｲ ﾏｵ</v>
      </c>
      <c r="W4" s="23" t="str">
        <f>IF($T4="","",VLOOKUP($T4,'５年女子記録 '!$A$5:$D$54,4))</f>
        <v>かほくジュニアAC</v>
      </c>
      <c r="X4" s="21"/>
      <c r="Y4" s="25">
        <v>4</v>
      </c>
      <c r="Z4" s="25" t="s">
        <v>18</v>
      </c>
      <c r="AA4" s="33">
        <v>1</v>
      </c>
      <c r="AB4" s="25" t="s">
        <v>19</v>
      </c>
      <c r="AC4" s="33">
        <v>30</v>
      </c>
      <c r="AD4" s="27"/>
      <c r="AE4" s="25">
        <f t="shared" ref="AE4:AE28" si="2">IF(AH4="","",RANK(AH4,AH:AH,1))</f>
        <v>8</v>
      </c>
      <c r="AF4" s="27"/>
      <c r="AG4" s="21"/>
      <c r="AH4" s="39">
        <f>IF(Y4="","",Y4*60+AA4+AC4/100)</f>
        <v>241.3</v>
      </c>
      <c r="AI4" s="21">
        <v>1</v>
      </c>
      <c r="AJ4" s="27">
        <v>1</v>
      </c>
      <c r="AK4" s="21">
        <v>34</v>
      </c>
      <c r="AL4" s="23" t="str">
        <f>IF($AK4="","",VLOOKUP($AK4,'６年女子記録'!$A$5:$D$54,2))</f>
        <v>藤本　茉優</v>
      </c>
      <c r="AM4" s="23" t="str">
        <f>IF($AK4="","",VLOOKUP($AK4,'６年女子記録'!$A$5:$D$54,3))</f>
        <v>ﾌｼﾞﾓﾄ ﾏﾕ</v>
      </c>
      <c r="AN4" s="24" t="str">
        <f>IF($AK4="","",VLOOKUP($AK4,'６年女子記録'!$A$5:$D$54,4))</f>
        <v>かなざわ総合ＳＣ</v>
      </c>
      <c r="AO4" s="27"/>
      <c r="AP4" s="25">
        <v>3</v>
      </c>
      <c r="AQ4" s="25" t="s">
        <v>18</v>
      </c>
      <c r="AR4" s="33">
        <v>42</v>
      </c>
      <c r="AS4" s="25" t="s">
        <v>19</v>
      </c>
      <c r="AT4" s="33">
        <v>59</v>
      </c>
      <c r="AU4" s="27"/>
      <c r="AV4" s="25">
        <f t="shared" ref="AV4:AV28" si="3">IF(AY4="","",RANK(AY4,AY:AY,1))</f>
        <v>15</v>
      </c>
      <c r="AW4" s="27"/>
      <c r="AX4" s="21"/>
      <c r="AY4" s="39">
        <f>IF(AP4="","",AP4*60+AR4+AT4/100)</f>
        <v>222.59</v>
      </c>
      <c r="BA4" s="10">
        <v>2</v>
      </c>
    </row>
    <row r="5" spans="1:53" s="10" customFormat="1" ht="15" customHeight="1">
      <c r="A5" s="21"/>
      <c r="B5" s="21">
        <v>2</v>
      </c>
      <c r="C5" s="21">
        <v>11</v>
      </c>
      <c r="D5" s="23" t="str">
        <f>IF(C5="","",VLOOKUP(C5,'４年女子記録'!$A$5:$D$54,2))</f>
        <v>山口　優来</v>
      </c>
      <c r="E5" s="23" t="str">
        <f>IF(C5="","",VLOOKUP(C5,'４年女子記録'!$A$5:$D$54,3))</f>
        <v>ﾔﾏｸﾞﾁ ﾕﾗ</v>
      </c>
      <c r="F5" s="24" t="str">
        <f>IF(C5="","",VLOOKUP(C5,'４年女子記録'!$A$5:$D$54,4))</f>
        <v>津幡ジュニア</v>
      </c>
      <c r="G5" s="21"/>
      <c r="H5" s="25">
        <v>3</v>
      </c>
      <c r="I5" s="26" t="s">
        <v>18</v>
      </c>
      <c r="J5" s="34">
        <v>31</v>
      </c>
      <c r="K5" s="26" t="s">
        <v>19</v>
      </c>
      <c r="L5" s="34">
        <v>61</v>
      </c>
      <c r="M5" s="27"/>
      <c r="N5" s="25">
        <f t="shared" si="0"/>
        <v>2</v>
      </c>
      <c r="O5" s="27"/>
      <c r="P5" s="27"/>
      <c r="Q5" s="39">
        <f t="shared" si="1"/>
        <v>211.61</v>
      </c>
      <c r="R5" s="21"/>
      <c r="S5" s="27">
        <v>2</v>
      </c>
      <c r="T5" s="21">
        <v>13</v>
      </c>
      <c r="U5" s="23" t="str">
        <f>IF($T5="","",VLOOKUP($T5,'５年女子記録 '!$A$5:$D$54,2))</f>
        <v>今西　美友</v>
      </c>
      <c r="V5" s="23" t="str">
        <f>IF($T5="","",VLOOKUP($T5,'５年女子記録 '!$A$5:$D$54,3))</f>
        <v>ｲﾏﾆｼ ﾐﾕ</v>
      </c>
      <c r="W5" s="23" t="str">
        <f>IF($T5="","",VLOOKUP($T5,'５年女子記録 '!$A$5:$D$54,4))</f>
        <v>金沢市陸上教室</v>
      </c>
      <c r="X5" s="21"/>
      <c r="Y5" s="25">
        <v>4</v>
      </c>
      <c r="Z5" s="26" t="s">
        <v>18</v>
      </c>
      <c r="AA5" s="34">
        <v>12</v>
      </c>
      <c r="AB5" s="26" t="s">
        <v>19</v>
      </c>
      <c r="AC5" s="34">
        <v>18</v>
      </c>
      <c r="AD5" s="27"/>
      <c r="AE5" s="25">
        <f t="shared" si="2"/>
        <v>12</v>
      </c>
      <c r="AF5" s="27"/>
      <c r="AG5" s="21"/>
      <c r="AH5" s="39">
        <f t="shared" ref="AH5:AH28" si="4">IF(Y5="","",Y5*60+AA5+AC5/100)</f>
        <v>252.18</v>
      </c>
      <c r="AI5" s="21"/>
      <c r="AJ5" s="27">
        <v>2</v>
      </c>
      <c r="AK5" s="21">
        <v>22</v>
      </c>
      <c r="AL5" s="23" t="str">
        <f>IF($AK5="","",VLOOKUP($AK5,'６年女子記録'!$A$5:$D$54,2))</f>
        <v>居村　美怜</v>
      </c>
      <c r="AM5" s="23" t="str">
        <f>IF($AK5="","",VLOOKUP($AK5,'６年女子記録'!$A$5:$D$54,3))</f>
        <v>ｲﾑﾗ ﾐｻﾄ</v>
      </c>
      <c r="AN5" s="24" t="str">
        <f>IF($AK5="","",VLOOKUP($AK5,'６年女子記録'!$A$5:$D$54,4))</f>
        <v>物見山ジュニア</v>
      </c>
      <c r="AO5" s="27"/>
      <c r="AP5" s="25">
        <v>3</v>
      </c>
      <c r="AQ5" s="26" t="s">
        <v>18</v>
      </c>
      <c r="AR5" s="34">
        <v>47</v>
      </c>
      <c r="AS5" s="26" t="s">
        <v>19</v>
      </c>
      <c r="AT5" s="34">
        <v>8</v>
      </c>
      <c r="AU5" s="27"/>
      <c r="AV5" s="25">
        <f t="shared" si="3"/>
        <v>18</v>
      </c>
      <c r="AW5" s="27"/>
      <c r="AX5" s="21"/>
      <c r="AY5" s="39">
        <f t="shared" ref="AY5:AY28" si="5">IF(AP5="","",AP5*60+AR5+AT5/100)</f>
        <v>227.08</v>
      </c>
      <c r="BA5" s="10">
        <v>3</v>
      </c>
    </row>
    <row r="6" spans="1:53" s="10" customFormat="1" ht="15" customHeight="1">
      <c r="A6" s="21"/>
      <c r="B6" s="21">
        <v>3</v>
      </c>
      <c r="C6" s="21">
        <v>15</v>
      </c>
      <c r="D6" s="23" t="str">
        <f>IF(C6="","",VLOOKUP(C6,'４年女子記録'!$A$5:$D$54,2))</f>
        <v>廣田　華帆</v>
      </c>
      <c r="E6" s="23" t="str">
        <f>IF(C6="","",VLOOKUP(C6,'４年女子記録'!$A$5:$D$54,3))</f>
        <v>ﾋﾛﾀ ｶﾎ</v>
      </c>
      <c r="F6" s="24" t="str">
        <f>IF(C6="","",VLOOKUP(C6,'４年女子記録'!$A$5:$D$54,4))</f>
        <v>物見山ジュニア</v>
      </c>
      <c r="G6" s="21"/>
      <c r="H6" s="25">
        <v>3</v>
      </c>
      <c r="I6" s="26" t="s">
        <v>18</v>
      </c>
      <c r="J6" s="33">
        <v>38</v>
      </c>
      <c r="K6" s="26" t="s">
        <v>19</v>
      </c>
      <c r="L6" s="33">
        <v>0</v>
      </c>
      <c r="M6" s="27"/>
      <c r="N6" s="25">
        <f t="shared" si="0"/>
        <v>3</v>
      </c>
      <c r="O6" s="27"/>
      <c r="P6" s="27"/>
      <c r="Q6" s="39">
        <f t="shared" si="1"/>
        <v>218</v>
      </c>
      <c r="R6" s="21"/>
      <c r="S6" s="27">
        <v>3</v>
      </c>
      <c r="T6" s="21">
        <v>12</v>
      </c>
      <c r="U6" s="23" t="str">
        <f>IF($T6="","",VLOOKUP($T6,'５年女子記録 '!$A$5:$D$54,2))</f>
        <v>原　莉乃香</v>
      </c>
      <c r="V6" s="23" t="str">
        <f>IF($T6="","",VLOOKUP($T6,'５年女子記録 '!$A$5:$D$54,3))</f>
        <v>ﾊﾗ ﾘﾉｶ</v>
      </c>
      <c r="W6" s="23" t="str">
        <f>IF($T6="","",VLOOKUP($T6,'５年女子記録 '!$A$5:$D$54,4))</f>
        <v>物見山ジュニア</v>
      </c>
      <c r="X6" s="21"/>
      <c r="Y6" s="25">
        <v>4</v>
      </c>
      <c r="Z6" s="26" t="s">
        <v>18</v>
      </c>
      <c r="AA6" s="33">
        <v>15</v>
      </c>
      <c r="AB6" s="26" t="s">
        <v>19</v>
      </c>
      <c r="AC6" s="33">
        <v>37</v>
      </c>
      <c r="AD6" s="27"/>
      <c r="AE6" s="25">
        <f t="shared" si="2"/>
        <v>15</v>
      </c>
      <c r="AF6" s="27"/>
      <c r="AG6" s="21"/>
      <c r="AH6" s="39">
        <f t="shared" si="4"/>
        <v>255.37</v>
      </c>
      <c r="AI6" s="21"/>
      <c r="AJ6" s="27">
        <v>3</v>
      </c>
      <c r="AK6" s="21">
        <v>16</v>
      </c>
      <c r="AL6" s="23" t="str">
        <f>IF($AK6="","",VLOOKUP($AK6,'６年女子記録'!$A$5:$D$54,2))</f>
        <v>橋爪　仁奈</v>
      </c>
      <c r="AM6" s="23" t="str">
        <f>IF($AK6="","",VLOOKUP($AK6,'６年女子記録'!$A$5:$D$54,3))</f>
        <v>ﾊｼｽﾞﾒ ﾆｲﾅ</v>
      </c>
      <c r="AN6" s="24" t="str">
        <f>IF($AK6="","",VLOOKUP($AK6,'６年女子記録'!$A$5:$D$54,4))</f>
        <v>河北AC</v>
      </c>
      <c r="AO6" s="27"/>
      <c r="AP6" s="25">
        <v>3</v>
      </c>
      <c r="AQ6" s="26" t="s">
        <v>18</v>
      </c>
      <c r="AR6" s="33">
        <v>51</v>
      </c>
      <c r="AS6" s="26" t="s">
        <v>19</v>
      </c>
      <c r="AT6" s="33">
        <v>84</v>
      </c>
      <c r="AU6" s="27"/>
      <c r="AV6" s="25">
        <f t="shared" si="3"/>
        <v>20</v>
      </c>
      <c r="AW6" s="27"/>
      <c r="AX6" s="21"/>
      <c r="AY6" s="39">
        <f t="shared" si="5"/>
        <v>231.84</v>
      </c>
      <c r="BA6" s="10">
        <v>4</v>
      </c>
    </row>
    <row r="7" spans="1:53" s="10" customFormat="1" ht="15" customHeight="1">
      <c r="A7" s="21"/>
      <c r="B7" s="21">
        <v>4</v>
      </c>
      <c r="C7" s="21">
        <v>13</v>
      </c>
      <c r="D7" s="23" t="str">
        <f>IF(C7="","",VLOOKUP(C7,'４年女子記録'!$A$5:$D$54,2))</f>
        <v>居村　美玖</v>
      </c>
      <c r="E7" s="23" t="str">
        <f>IF(C7="","",VLOOKUP(C7,'４年女子記録'!$A$5:$D$54,3))</f>
        <v>ｲﾑﾗ ﾐｸ</v>
      </c>
      <c r="F7" s="24" t="str">
        <f>IF(C7="","",VLOOKUP(C7,'４年女子記録'!$A$5:$D$54,4))</f>
        <v>物見山ジュニア</v>
      </c>
      <c r="G7" s="21"/>
      <c r="H7" s="25">
        <v>3</v>
      </c>
      <c r="I7" s="26" t="s">
        <v>18</v>
      </c>
      <c r="J7" s="34">
        <v>42</v>
      </c>
      <c r="K7" s="26" t="s">
        <v>19</v>
      </c>
      <c r="L7" s="34">
        <v>13</v>
      </c>
      <c r="M7" s="27"/>
      <c r="N7" s="25">
        <f t="shared" si="0"/>
        <v>4</v>
      </c>
      <c r="O7" s="27"/>
      <c r="P7" s="27"/>
      <c r="Q7" s="39">
        <f t="shared" si="1"/>
        <v>222.13</v>
      </c>
      <c r="R7" s="21"/>
      <c r="S7" s="27">
        <v>4</v>
      </c>
      <c r="T7" s="21">
        <v>1</v>
      </c>
      <c r="U7" s="23" t="str">
        <f>IF($T7="","",VLOOKUP($T7,'５年女子記録 '!$A$5:$D$54,2))</f>
        <v>南雲　日麻理</v>
      </c>
      <c r="V7" s="23" t="str">
        <f>IF($T7="","",VLOOKUP($T7,'５年女子記録 '!$A$5:$D$54,3))</f>
        <v>ﾅｸﾓ ﾋﾏﾘ</v>
      </c>
      <c r="W7" s="23" t="str">
        <f>IF($T7="","",VLOOKUP($T7,'５年女子記録 '!$A$5:$D$54,4))</f>
        <v>寺井ジュニア</v>
      </c>
      <c r="X7" s="21"/>
      <c r="Y7" s="25">
        <v>4</v>
      </c>
      <c r="Z7" s="26" t="s">
        <v>18</v>
      </c>
      <c r="AA7" s="34">
        <v>24</v>
      </c>
      <c r="AB7" s="26" t="s">
        <v>19</v>
      </c>
      <c r="AC7" s="34">
        <v>42</v>
      </c>
      <c r="AD7" s="27"/>
      <c r="AE7" s="25">
        <f t="shared" si="2"/>
        <v>17</v>
      </c>
      <c r="AF7" s="27"/>
      <c r="AG7" s="21"/>
      <c r="AH7" s="39">
        <f t="shared" si="4"/>
        <v>264.42</v>
      </c>
      <c r="AI7" s="21"/>
      <c r="AJ7" s="27">
        <v>4</v>
      </c>
      <c r="AK7" s="21">
        <v>20</v>
      </c>
      <c r="AL7" s="23" t="str">
        <f>IF($AK7="","",VLOOKUP($AK7,'６年女子記録'!$A$5:$D$54,2))</f>
        <v>本村　真悠</v>
      </c>
      <c r="AM7" s="23" t="str">
        <f>IF($AK7="","",VLOOKUP($AK7,'６年女子記録'!$A$5:$D$54,3))</f>
        <v>ﾓﾄﾑﾗ ﾏﾕ</v>
      </c>
      <c r="AN7" s="24" t="str">
        <f>IF($AK7="","",VLOOKUP($AK7,'６年女子記録'!$A$5:$D$54,4))</f>
        <v>物見山ジュニア</v>
      </c>
      <c r="AO7" s="27"/>
      <c r="AP7" s="25">
        <v>3</v>
      </c>
      <c r="AQ7" s="26" t="s">
        <v>18</v>
      </c>
      <c r="AR7" s="34">
        <v>54</v>
      </c>
      <c r="AS7" s="26" t="s">
        <v>19</v>
      </c>
      <c r="AT7" s="34">
        <v>90</v>
      </c>
      <c r="AU7" s="27"/>
      <c r="AV7" s="25">
        <f t="shared" si="3"/>
        <v>22</v>
      </c>
      <c r="AW7" s="27"/>
      <c r="AX7" s="21"/>
      <c r="AY7" s="39">
        <f t="shared" si="5"/>
        <v>234.9</v>
      </c>
      <c r="BA7" s="10">
        <v>5</v>
      </c>
    </row>
    <row r="8" spans="1:53" s="10" customFormat="1" ht="15" customHeight="1">
      <c r="A8" s="21"/>
      <c r="B8" s="21">
        <v>5</v>
      </c>
      <c r="C8" s="21">
        <v>3</v>
      </c>
      <c r="D8" s="23" t="str">
        <f>IF(C8="","",VLOOKUP(C8,'４年女子記録'!$A$5:$D$54,2))</f>
        <v>小崎愛結花</v>
      </c>
      <c r="E8" s="23" t="str">
        <f>IF(C8="","",VLOOKUP(C8,'４年女子記録'!$A$5:$D$54,3))</f>
        <v>ｺｻｷ ｱﾕｶ</v>
      </c>
      <c r="F8" s="24" t="str">
        <f>IF(C8="","",VLOOKUP(C8,'４年女子記録'!$A$5:$D$54,4))</f>
        <v>城山AC</v>
      </c>
      <c r="G8" s="21"/>
      <c r="H8" s="25">
        <v>3</v>
      </c>
      <c r="I8" s="26" t="s">
        <v>18</v>
      </c>
      <c r="J8" s="33">
        <v>46</v>
      </c>
      <c r="K8" s="26" t="s">
        <v>19</v>
      </c>
      <c r="L8" s="33">
        <v>83</v>
      </c>
      <c r="M8" s="27"/>
      <c r="N8" s="25">
        <f t="shared" si="0"/>
        <v>5</v>
      </c>
      <c r="O8" s="27"/>
      <c r="P8" s="27"/>
      <c r="Q8" s="39">
        <f t="shared" si="1"/>
        <v>226.83</v>
      </c>
      <c r="R8" s="21"/>
      <c r="S8" s="27">
        <v>5</v>
      </c>
      <c r="T8" s="21">
        <v>5</v>
      </c>
      <c r="U8" s="23" t="str">
        <f>IF($T8="","",VLOOKUP($T8,'５年女子記録 '!$A$5:$D$54,2))</f>
        <v>平上　美音</v>
      </c>
      <c r="V8" s="23" t="str">
        <f>IF($T8="","",VLOOKUP($T8,'５年女子記録 '!$A$5:$D$54,3))</f>
        <v>ﾋﾗｶﾞﾐ ﾐﾈ</v>
      </c>
      <c r="W8" s="23" t="str">
        <f>IF($T8="","",VLOOKUP($T8,'５年女子記録 '!$A$5:$D$54,4))</f>
        <v>輪島ジュニア</v>
      </c>
      <c r="X8" s="21"/>
      <c r="Y8" s="25">
        <v>4</v>
      </c>
      <c r="Z8" s="26" t="s">
        <v>18</v>
      </c>
      <c r="AA8" s="33">
        <v>29</v>
      </c>
      <c r="AB8" s="26" t="s">
        <v>19</v>
      </c>
      <c r="AC8" s="33">
        <v>33</v>
      </c>
      <c r="AD8" s="27"/>
      <c r="AE8" s="25">
        <f t="shared" si="2"/>
        <v>18</v>
      </c>
      <c r="AF8" s="27"/>
      <c r="AG8" s="21"/>
      <c r="AH8" s="39">
        <f t="shared" si="4"/>
        <v>269.33</v>
      </c>
      <c r="AI8" s="21"/>
      <c r="AJ8" s="27">
        <v>5</v>
      </c>
      <c r="AK8" s="21">
        <v>30</v>
      </c>
      <c r="AL8" s="23" t="str">
        <f>IF($AK8="","",VLOOKUP($AK8,'６年女子記録'!$A$5:$D$54,2))</f>
        <v>桶谷　柚菜</v>
      </c>
      <c r="AM8" s="23" t="str">
        <f>IF($AK8="","",VLOOKUP($AK8,'６年女子記録'!$A$5:$D$54,3))</f>
        <v>ｵｹﾀﾆ ﾕﾅ</v>
      </c>
      <c r="AN8" s="24" t="str">
        <f>IF($AK8="","",VLOOKUP($AK8,'６年女子記録'!$A$5:$D$54,4))</f>
        <v>かほくジュニアAC</v>
      </c>
      <c r="AO8" s="27"/>
      <c r="AP8" s="25">
        <v>3</v>
      </c>
      <c r="AQ8" s="26" t="s">
        <v>18</v>
      </c>
      <c r="AR8" s="33">
        <v>56</v>
      </c>
      <c r="AS8" s="26" t="s">
        <v>19</v>
      </c>
      <c r="AT8" s="33">
        <v>52</v>
      </c>
      <c r="AU8" s="27"/>
      <c r="AV8" s="25">
        <f t="shared" si="3"/>
        <v>23</v>
      </c>
      <c r="AW8" s="27"/>
      <c r="AX8" s="21"/>
      <c r="AY8" s="39">
        <f t="shared" si="5"/>
        <v>236.52</v>
      </c>
      <c r="BA8" s="10">
        <v>6</v>
      </c>
    </row>
    <row r="9" spans="1:53" s="10" customFormat="1" ht="15" customHeight="1">
      <c r="A9" s="21"/>
      <c r="B9" s="21">
        <v>6</v>
      </c>
      <c r="C9" s="21">
        <v>12</v>
      </c>
      <c r="D9" s="23" t="str">
        <f>IF(C9="","",VLOOKUP(C9,'４年女子記録'!$A$5:$D$54,2))</f>
        <v>新　心花</v>
      </c>
      <c r="E9" s="23" t="str">
        <f>IF(C9="","",VLOOKUP(C9,'４年女子記録'!$A$5:$D$54,3))</f>
        <v>ｼﾝ ｺｺﾅ</v>
      </c>
      <c r="F9" s="24" t="str">
        <f>IF(C9="","",VLOOKUP(C9,'４年女子記録'!$A$5:$D$54,4))</f>
        <v>物見山ジュニア</v>
      </c>
      <c r="G9" s="21"/>
      <c r="H9" s="25">
        <v>3</v>
      </c>
      <c r="I9" s="26" t="s">
        <v>18</v>
      </c>
      <c r="J9" s="34">
        <v>49</v>
      </c>
      <c r="K9" s="26" t="s">
        <v>19</v>
      </c>
      <c r="L9" s="34">
        <v>10</v>
      </c>
      <c r="M9" s="27"/>
      <c r="N9" s="25">
        <f t="shared" si="0"/>
        <v>6</v>
      </c>
      <c r="O9" s="27"/>
      <c r="P9" s="27"/>
      <c r="Q9" s="39">
        <f t="shared" si="1"/>
        <v>229.1</v>
      </c>
      <c r="R9" s="21"/>
      <c r="S9" s="27">
        <v>6</v>
      </c>
      <c r="T9" s="21">
        <v>18</v>
      </c>
      <c r="U9" s="23" t="str">
        <f>IF($T9="","",VLOOKUP($T9,'５年女子記録 '!$A$5:$D$54,2))</f>
        <v>山下　愛</v>
      </c>
      <c r="V9" s="23" t="str">
        <f>IF($T9="","",VLOOKUP($T9,'５年女子記録 '!$A$5:$D$54,3))</f>
        <v>ﾔﾏｼﾀ ｱｲ</v>
      </c>
      <c r="W9" s="23" t="str">
        <f>IF($T9="","",VLOOKUP($T9,'５年女子記録 '!$A$5:$D$54,4))</f>
        <v>能美ひさつね</v>
      </c>
      <c r="X9" s="21"/>
      <c r="Y9" s="25">
        <v>4</v>
      </c>
      <c r="Z9" s="26" t="s">
        <v>18</v>
      </c>
      <c r="AA9" s="34">
        <v>39</v>
      </c>
      <c r="AB9" s="26" t="s">
        <v>19</v>
      </c>
      <c r="AC9" s="34">
        <v>71</v>
      </c>
      <c r="AD9" s="27"/>
      <c r="AE9" s="25">
        <f t="shared" si="2"/>
        <v>19</v>
      </c>
      <c r="AF9" s="27"/>
      <c r="AG9" s="21"/>
      <c r="AH9" s="39">
        <f t="shared" si="4"/>
        <v>279.70999999999998</v>
      </c>
      <c r="AI9" s="21"/>
      <c r="AJ9" s="27">
        <v>6</v>
      </c>
      <c r="AK9" s="21">
        <v>26</v>
      </c>
      <c r="AL9" s="23" t="str">
        <f>IF($AK9="","",VLOOKUP($AK9,'６年女子記録'!$A$5:$D$54,2))</f>
        <v>中根　叶愛</v>
      </c>
      <c r="AM9" s="23" t="str">
        <f>IF($AK9="","",VLOOKUP($AK9,'６年女子記録'!$A$5:$D$54,3))</f>
        <v>ﾅｶﾈ ﾄﾜ</v>
      </c>
      <c r="AN9" s="24" t="str">
        <f>IF($AK9="","",VLOOKUP($AK9,'６年女子記録'!$A$5:$D$54,4))</f>
        <v>金沢市陸上教室</v>
      </c>
      <c r="AO9" s="27"/>
      <c r="AP9" s="25">
        <v>3</v>
      </c>
      <c r="AQ9" s="26" t="s">
        <v>18</v>
      </c>
      <c r="AR9" s="34">
        <v>57</v>
      </c>
      <c r="AS9" s="26" t="s">
        <v>19</v>
      </c>
      <c r="AT9" s="34">
        <v>27</v>
      </c>
      <c r="AU9" s="27"/>
      <c r="AV9" s="25">
        <f t="shared" si="3"/>
        <v>24</v>
      </c>
      <c r="AW9" s="27"/>
      <c r="AX9" s="21"/>
      <c r="AY9" s="39">
        <f t="shared" si="5"/>
        <v>237.27</v>
      </c>
      <c r="BA9" s="10">
        <v>7</v>
      </c>
    </row>
    <row r="10" spans="1:53" s="10" customFormat="1" ht="15" customHeight="1">
      <c r="A10" s="21"/>
      <c r="B10" s="21">
        <v>7</v>
      </c>
      <c r="C10" s="21">
        <v>14</v>
      </c>
      <c r="D10" s="23" t="str">
        <f>IF(C10="","",VLOOKUP(C10,'４年女子記録'!$A$5:$D$54,2))</f>
        <v>小林　彩希</v>
      </c>
      <c r="E10" s="23" t="str">
        <f>IF(C10="","",VLOOKUP(C10,'４年女子記録'!$A$5:$D$54,3))</f>
        <v>ｺﾊﾞﾔｼ ｻｷ</v>
      </c>
      <c r="F10" s="24" t="str">
        <f>IF(C10="","",VLOOKUP(C10,'４年女子記録'!$A$5:$D$54,4))</f>
        <v>物見山ジュニア</v>
      </c>
      <c r="G10" s="21"/>
      <c r="H10" s="25">
        <v>3</v>
      </c>
      <c r="I10" s="26" t="s">
        <v>18</v>
      </c>
      <c r="J10" s="33">
        <v>51</v>
      </c>
      <c r="K10" s="26" t="s">
        <v>19</v>
      </c>
      <c r="L10" s="33">
        <v>71</v>
      </c>
      <c r="M10" s="27"/>
      <c r="N10" s="25">
        <f t="shared" si="0"/>
        <v>7</v>
      </c>
      <c r="O10" s="27"/>
      <c r="P10" s="27"/>
      <c r="Q10" s="39">
        <f t="shared" si="1"/>
        <v>231.71</v>
      </c>
      <c r="R10" s="21"/>
      <c r="S10" s="27">
        <v>7</v>
      </c>
      <c r="T10" s="21">
        <v>22</v>
      </c>
      <c r="U10" s="23" t="str">
        <f>IF($T10="","",VLOOKUP($T10,'５年女子記録 '!$A$5:$D$54,2))</f>
        <v>中田　桜和</v>
      </c>
      <c r="V10" s="23" t="str">
        <f>IF($T10="","",VLOOKUP($T10,'５年女子記録 '!$A$5:$D$54,3))</f>
        <v>ﾅｶﾀﾞ ｻﾜ</v>
      </c>
      <c r="W10" s="23" t="str">
        <f>IF($T10="","",VLOOKUP($T10,'５年女子記録 '!$A$5:$D$54,4))</f>
        <v>能美ひさつね</v>
      </c>
      <c r="X10" s="21"/>
      <c r="Y10" s="25">
        <v>4</v>
      </c>
      <c r="Z10" s="26" t="s">
        <v>18</v>
      </c>
      <c r="AA10" s="33">
        <v>39</v>
      </c>
      <c r="AB10" s="26" t="s">
        <v>19</v>
      </c>
      <c r="AC10" s="33">
        <v>88</v>
      </c>
      <c r="AD10" s="27"/>
      <c r="AE10" s="25">
        <f t="shared" si="2"/>
        <v>20</v>
      </c>
      <c r="AF10" s="27"/>
      <c r="AG10" s="21"/>
      <c r="AH10" s="39">
        <f t="shared" si="4"/>
        <v>279.88</v>
      </c>
      <c r="AI10" s="21"/>
      <c r="AJ10" s="27">
        <v>7</v>
      </c>
      <c r="AK10" s="21">
        <v>5</v>
      </c>
      <c r="AL10" s="23" t="str">
        <f>IF($AK10="","",VLOOKUP($AK10,'６年女子記録'!$A$5:$D$54,2))</f>
        <v>平　愛望</v>
      </c>
      <c r="AM10" s="23" t="str">
        <f>IF($AK10="","",VLOOKUP($AK10,'６年女子記録'!$A$5:$D$54,3))</f>
        <v>ﾀｲﾗ ﾏﾅﾐ</v>
      </c>
      <c r="AN10" s="24" t="str">
        <f>IF($AK10="","",VLOOKUP($AK10,'６年女子記録'!$A$5:$D$54,4))</f>
        <v>モアSPC加賀</v>
      </c>
      <c r="AO10" s="27"/>
      <c r="AP10" s="25">
        <v>4</v>
      </c>
      <c r="AQ10" s="26" t="s">
        <v>18</v>
      </c>
      <c r="AR10" s="33">
        <v>3</v>
      </c>
      <c r="AS10" s="26" t="s">
        <v>19</v>
      </c>
      <c r="AT10" s="33">
        <v>74</v>
      </c>
      <c r="AU10" s="27"/>
      <c r="AV10" s="25">
        <f t="shared" si="3"/>
        <v>25</v>
      </c>
      <c r="AW10" s="27"/>
      <c r="AX10" s="21"/>
      <c r="AY10" s="39">
        <f t="shared" si="5"/>
        <v>243.74</v>
      </c>
      <c r="BA10" s="10">
        <v>8</v>
      </c>
    </row>
    <row r="11" spans="1:53" s="10" customFormat="1" ht="15" customHeight="1">
      <c r="A11" s="21"/>
      <c r="B11" s="21">
        <v>8</v>
      </c>
      <c r="C11" s="21">
        <v>6</v>
      </c>
      <c r="D11" s="23" t="str">
        <f>IF(C11="","",VLOOKUP(C11,'４年女子記録'!$A$5:$D$54,2))</f>
        <v>能口　菜花</v>
      </c>
      <c r="E11" s="23" t="str">
        <f>IF(C11="","",VLOOKUP(C11,'４年女子記録'!$A$5:$D$54,3))</f>
        <v>ﾉｸﾞﾁ ﾅﾉﾊ</v>
      </c>
      <c r="F11" s="24" t="str">
        <f>IF(C11="","",VLOOKUP(C11,'４年女子記録'!$A$5:$D$54,4))</f>
        <v>河北AC</v>
      </c>
      <c r="G11" s="21"/>
      <c r="H11" s="25">
        <v>3</v>
      </c>
      <c r="I11" s="26" t="s">
        <v>18</v>
      </c>
      <c r="J11" s="34">
        <v>57</v>
      </c>
      <c r="K11" s="26" t="s">
        <v>19</v>
      </c>
      <c r="L11" s="34">
        <v>35</v>
      </c>
      <c r="M11" s="27"/>
      <c r="N11" s="25">
        <f t="shared" si="0"/>
        <v>8</v>
      </c>
      <c r="O11" s="27"/>
      <c r="P11" s="27"/>
      <c r="Q11" s="39">
        <f t="shared" si="1"/>
        <v>237.35</v>
      </c>
      <c r="R11" s="21"/>
      <c r="S11" s="27">
        <v>8</v>
      </c>
      <c r="T11" s="21">
        <v>3</v>
      </c>
      <c r="U11" s="23" t="str">
        <f>IF($T11="","",VLOOKUP($T11,'５年女子記録 '!$A$5:$D$54,2))</f>
        <v>山田　夏輝</v>
      </c>
      <c r="V11" s="23" t="str">
        <f>IF($T11="","",VLOOKUP($T11,'５年女子記録 '!$A$5:$D$54,3))</f>
        <v>ﾔﾏﾀﾞ ﾅﾂｷ</v>
      </c>
      <c r="W11" s="23" t="str">
        <f>IF($T11="","",VLOOKUP($T11,'５年女子記録 '!$A$5:$D$54,4))</f>
        <v>寺井ジュニア</v>
      </c>
      <c r="X11" s="21"/>
      <c r="Y11" s="25">
        <v>4</v>
      </c>
      <c r="Z11" s="26" t="s">
        <v>18</v>
      </c>
      <c r="AA11" s="34">
        <v>39</v>
      </c>
      <c r="AB11" s="26" t="s">
        <v>19</v>
      </c>
      <c r="AC11" s="34">
        <v>91</v>
      </c>
      <c r="AD11" s="27"/>
      <c r="AE11" s="25">
        <f t="shared" si="2"/>
        <v>21</v>
      </c>
      <c r="AF11" s="27"/>
      <c r="AG11" s="21"/>
      <c r="AH11" s="39">
        <f t="shared" si="4"/>
        <v>279.91000000000003</v>
      </c>
      <c r="AI11" s="21"/>
      <c r="AJ11" s="27">
        <v>8</v>
      </c>
      <c r="AK11" s="21">
        <v>28</v>
      </c>
      <c r="AL11" s="23" t="str">
        <f>IF($AK11="","",VLOOKUP($AK11,'６年女子記録'!$A$5:$D$54,2))</f>
        <v>林　千晴</v>
      </c>
      <c r="AM11" s="23" t="str">
        <f>IF($AK11="","",VLOOKUP($AK11,'６年女子記録'!$A$5:$D$54,3))</f>
        <v>ﾊﾔｼ ﾁﾊﾙ</v>
      </c>
      <c r="AN11" s="24" t="str">
        <f>IF($AK11="","",VLOOKUP($AK11,'６年女子記録'!$A$5:$D$54,4))</f>
        <v>金沢市陸上教室</v>
      </c>
      <c r="AO11" s="27"/>
      <c r="AP11" s="25">
        <v>4</v>
      </c>
      <c r="AQ11" s="26" t="s">
        <v>18</v>
      </c>
      <c r="AR11" s="34">
        <v>4</v>
      </c>
      <c r="AS11" s="26" t="s">
        <v>19</v>
      </c>
      <c r="AT11" s="34">
        <v>16</v>
      </c>
      <c r="AU11" s="27"/>
      <c r="AV11" s="25">
        <f t="shared" si="3"/>
        <v>26</v>
      </c>
      <c r="AW11" s="27"/>
      <c r="AX11" s="21"/>
      <c r="AY11" s="39">
        <f t="shared" si="5"/>
        <v>244.16</v>
      </c>
      <c r="BA11" s="10">
        <v>9</v>
      </c>
    </row>
    <row r="12" spans="1:53" s="10" customFormat="1" ht="15" customHeight="1">
      <c r="A12" s="21"/>
      <c r="B12" s="21">
        <v>9</v>
      </c>
      <c r="C12" s="21">
        <v>1</v>
      </c>
      <c r="D12" s="23" t="str">
        <f>IF(C12="","",VLOOKUP(C12,'４年女子記録'!$A$5:$D$54,2))</f>
        <v>高井　瑠那</v>
      </c>
      <c r="E12" s="23" t="str">
        <f>IF(C12="","",VLOOKUP(C12,'４年女子記録'!$A$5:$D$54,3))</f>
        <v>ﾀｶｲ ﾙﾅ</v>
      </c>
      <c r="F12" s="24" t="str">
        <f>IF(C12="","",VLOOKUP(C12,'４年女子記録'!$A$5:$D$54,4))</f>
        <v>モアSPC加賀</v>
      </c>
      <c r="G12" s="21"/>
      <c r="H12" s="25">
        <v>3</v>
      </c>
      <c r="I12" s="26" t="s">
        <v>18</v>
      </c>
      <c r="J12" s="33">
        <v>59</v>
      </c>
      <c r="K12" s="26" t="s">
        <v>19</v>
      </c>
      <c r="L12" s="33">
        <v>63</v>
      </c>
      <c r="M12" s="27"/>
      <c r="N12" s="25">
        <f t="shared" si="0"/>
        <v>9</v>
      </c>
      <c r="O12" s="27"/>
      <c r="P12" s="27"/>
      <c r="Q12" s="39">
        <f t="shared" si="1"/>
        <v>239.63</v>
      </c>
      <c r="R12" s="21"/>
      <c r="S12" s="27">
        <v>9</v>
      </c>
      <c r="T12" s="21">
        <v>19</v>
      </c>
      <c r="U12" s="23" t="str">
        <f>IF($T12="","",VLOOKUP($T12,'５年女子記録 '!$A$5:$D$54,2))</f>
        <v>石田　蒼</v>
      </c>
      <c r="V12" s="23" t="str">
        <f>IF($T12="","",VLOOKUP($T12,'５年女子記録 '!$A$5:$D$54,3))</f>
        <v>ｲｼﾀ ｱｵｲ</v>
      </c>
      <c r="W12" s="23" t="str">
        <f>IF($T12="","",VLOOKUP($T12,'５年女子記録 '!$A$5:$D$54,4))</f>
        <v>能美ひさつね</v>
      </c>
      <c r="X12" s="21"/>
      <c r="Y12" s="25">
        <v>4</v>
      </c>
      <c r="Z12" s="26" t="s">
        <v>18</v>
      </c>
      <c r="AA12" s="33">
        <v>52</v>
      </c>
      <c r="AB12" s="26" t="s">
        <v>19</v>
      </c>
      <c r="AC12" s="33">
        <v>56</v>
      </c>
      <c r="AD12" s="27"/>
      <c r="AE12" s="25">
        <f t="shared" si="2"/>
        <v>22</v>
      </c>
      <c r="AF12" s="27"/>
      <c r="AG12" s="21"/>
      <c r="AH12" s="39">
        <f t="shared" si="4"/>
        <v>292.56</v>
      </c>
      <c r="AI12" s="21"/>
      <c r="AJ12" s="27">
        <v>9</v>
      </c>
      <c r="AK12" s="21">
        <v>14</v>
      </c>
      <c r="AL12" s="23" t="str">
        <f>IF($AK12="","",VLOOKUP($AK12,'６年女子記録'!$A$5:$D$54,2))</f>
        <v>渋洞　綾里</v>
      </c>
      <c r="AM12" s="23" t="str">
        <f>IF($AK12="","",VLOOKUP($AK12,'６年女子記録'!$A$5:$D$54,3))</f>
        <v>ｼﾌﾞﾄﾞｳ ｱﾔﾘ</v>
      </c>
      <c r="AN12" s="24" t="str">
        <f>IF($AK12="","",VLOOKUP($AK12,'６年女子記録'!$A$5:$D$54,4))</f>
        <v>輪島ジュニア</v>
      </c>
      <c r="AO12" s="27"/>
      <c r="AP12" s="25">
        <v>4</v>
      </c>
      <c r="AQ12" s="26" t="s">
        <v>18</v>
      </c>
      <c r="AR12" s="33">
        <v>4</v>
      </c>
      <c r="AS12" s="26" t="s">
        <v>19</v>
      </c>
      <c r="AT12" s="33">
        <v>97</v>
      </c>
      <c r="AU12" s="27"/>
      <c r="AV12" s="25">
        <f t="shared" si="3"/>
        <v>27</v>
      </c>
      <c r="AW12" s="27"/>
      <c r="AX12" s="21"/>
      <c r="AY12" s="39">
        <f t="shared" si="5"/>
        <v>244.97</v>
      </c>
      <c r="BA12" s="10">
        <v>11</v>
      </c>
    </row>
    <row r="13" spans="1:53" s="10" customFormat="1" ht="15" customHeight="1">
      <c r="A13" s="21"/>
      <c r="B13" s="21">
        <v>10</v>
      </c>
      <c r="C13" s="21">
        <v>5</v>
      </c>
      <c r="D13" s="23" t="str">
        <f>IF(C13="","",VLOOKUP(C13,'４年女子記録'!$A$5:$D$54,2))</f>
        <v>加川　澪</v>
      </c>
      <c r="E13" s="23" t="str">
        <f>IF(C13="","",VLOOKUP(C13,'４年女子記録'!$A$5:$D$54,3))</f>
        <v>ｶｶﾞﾜ ﾚｲ</v>
      </c>
      <c r="F13" s="24" t="str">
        <f>IF(C13="","",VLOOKUP(C13,'４年女子記録'!$A$5:$D$54,4))</f>
        <v>輪島ジュニア</v>
      </c>
      <c r="G13" s="21"/>
      <c r="H13" s="26">
        <v>4</v>
      </c>
      <c r="I13" s="26" t="s">
        <v>18</v>
      </c>
      <c r="J13" s="34">
        <v>0</v>
      </c>
      <c r="K13" s="26" t="s">
        <v>19</v>
      </c>
      <c r="L13" s="34">
        <v>93</v>
      </c>
      <c r="M13" s="27"/>
      <c r="N13" s="25">
        <f t="shared" si="0"/>
        <v>10</v>
      </c>
      <c r="O13" s="27"/>
      <c r="P13" s="27"/>
      <c r="Q13" s="39">
        <f t="shared" si="1"/>
        <v>240.93</v>
      </c>
      <c r="R13" s="21"/>
      <c r="S13" s="27">
        <v>10</v>
      </c>
      <c r="T13" s="21">
        <v>21</v>
      </c>
      <c r="U13" s="23" t="str">
        <f>IF($T13="","",VLOOKUP($T13,'５年女子記録 '!$A$5:$D$54,2))</f>
        <v>村本　ここみ</v>
      </c>
      <c r="V13" s="23" t="str">
        <f>IF($T13="","",VLOOKUP($T13,'５年女子記録 '!$A$5:$D$54,3))</f>
        <v>ﾑﾗﾓﾄ ｺｺﾐ</v>
      </c>
      <c r="W13" s="23" t="str">
        <f>IF($T13="","",VLOOKUP($T13,'５年女子記録 '!$A$5:$D$54,4))</f>
        <v>能美ひさつね</v>
      </c>
      <c r="X13" s="21"/>
      <c r="Y13" s="25">
        <v>4</v>
      </c>
      <c r="Z13" s="26" t="s">
        <v>18</v>
      </c>
      <c r="AA13" s="34">
        <v>52</v>
      </c>
      <c r="AB13" s="26" t="s">
        <v>19</v>
      </c>
      <c r="AC13" s="34">
        <v>83</v>
      </c>
      <c r="AD13" s="27"/>
      <c r="AE13" s="25">
        <f t="shared" si="2"/>
        <v>23</v>
      </c>
      <c r="AF13" s="27"/>
      <c r="AG13" s="21"/>
      <c r="AH13" s="39">
        <f t="shared" si="4"/>
        <v>292.83</v>
      </c>
      <c r="AI13" s="21"/>
      <c r="AJ13" s="27">
        <v>10</v>
      </c>
      <c r="AK13" s="21">
        <v>29</v>
      </c>
      <c r="AL13" s="23" t="str">
        <f>IF($AK13="","",VLOOKUP($AK13,'６年女子記録'!$A$5:$D$54,2))</f>
        <v>竹本　わこ</v>
      </c>
      <c r="AM13" s="23" t="str">
        <f>IF($AK13="","",VLOOKUP($AK13,'６年女子記録'!$A$5:$D$54,3))</f>
        <v>ﾀｹﾓﾄ ﾜｺ</v>
      </c>
      <c r="AN13" s="24" t="str">
        <f>IF($AK13="","",VLOOKUP($AK13,'６年女子記録'!$A$5:$D$54,4))</f>
        <v>かほくジュニアAC</v>
      </c>
      <c r="AO13" s="27"/>
      <c r="AP13" s="25">
        <v>4</v>
      </c>
      <c r="AQ13" s="26" t="s">
        <v>18</v>
      </c>
      <c r="AR13" s="34">
        <v>5</v>
      </c>
      <c r="AS13" s="26" t="s">
        <v>19</v>
      </c>
      <c r="AT13" s="34">
        <v>51</v>
      </c>
      <c r="AU13" s="27"/>
      <c r="AV13" s="25">
        <f t="shared" si="3"/>
        <v>28</v>
      </c>
      <c r="AW13" s="27"/>
      <c r="AX13" s="21"/>
      <c r="AY13" s="39">
        <f t="shared" si="5"/>
        <v>245.51</v>
      </c>
      <c r="BA13" s="10">
        <v>12</v>
      </c>
    </row>
    <row r="14" spans="1:53" s="10" customFormat="1" ht="15" customHeight="1">
      <c r="A14" s="21"/>
      <c r="B14" s="21">
        <v>11</v>
      </c>
      <c r="C14" s="21">
        <v>23</v>
      </c>
      <c r="D14" s="23" t="str">
        <f>IF(C14="","",VLOOKUP(C14,'４年女子記録'!$A$5:$D$54,2))</f>
        <v>平野　音色</v>
      </c>
      <c r="E14" s="23" t="str">
        <f>IF(C14="","",VLOOKUP(C14,'４年女子記録'!$A$5:$D$54,3))</f>
        <v>ﾋﾗﾉ ｵﾄ</v>
      </c>
      <c r="F14" s="24" t="str">
        <f>IF(C14="","",VLOOKUP(C14,'４年女子記録'!$A$5:$D$54,4))</f>
        <v>志賀ジュニア陸上教室</v>
      </c>
      <c r="G14" s="21"/>
      <c r="H14" s="26">
        <v>4</v>
      </c>
      <c r="I14" s="26" t="s">
        <v>18</v>
      </c>
      <c r="J14" s="33">
        <v>2</v>
      </c>
      <c r="K14" s="26" t="s">
        <v>19</v>
      </c>
      <c r="L14" s="33">
        <v>54</v>
      </c>
      <c r="M14" s="27"/>
      <c r="N14" s="25">
        <f t="shared" si="0"/>
        <v>11</v>
      </c>
      <c r="O14" s="27"/>
      <c r="P14" s="27"/>
      <c r="Q14" s="39">
        <f t="shared" si="1"/>
        <v>242.54</v>
      </c>
      <c r="R14" s="21"/>
      <c r="S14" s="27">
        <v>11</v>
      </c>
      <c r="T14" s="21"/>
      <c r="U14" s="23" t="str">
        <f>IF($T14="","",VLOOKUP($T14,'５年女子記録 '!$A$5:$D$54,2))</f>
        <v/>
      </c>
      <c r="V14" s="23" t="str">
        <f>IF($T14="","",VLOOKUP($T14,'５年女子記録 '!$A$5:$D$54,3))</f>
        <v/>
      </c>
      <c r="W14" s="23" t="str">
        <f>IF($T14="","",VLOOKUP($T14,'５年女子記録 '!$A$5:$D$54,4))</f>
        <v/>
      </c>
      <c r="X14" s="21"/>
      <c r="Y14" s="25"/>
      <c r="Z14" s="26" t="s">
        <v>18</v>
      </c>
      <c r="AA14" s="33"/>
      <c r="AB14" s="26" t="s">
        <v>19</v>
      </c>
      <c r="AC14" s="33"/>
      <c r="AD14" s="27"/>
      <c r="AE14" s="25" t="str">
        <f t="shared" si="2"/>
        <v/>
      </c>
      <c r="AF14" s="27"/>
      <c r="AG14" s="21"/>
      <c r="AH14" s="39" t="str">
        <f t="shared" si="4"/>
        <v/>
      </c>
      <c r="AI14" s="21"/>
      <c r="AJ14" s="27">
        <v>11</v>
      </c>
      <c r="AK14" s="21">
        <v>1</v>
      </c>
      <c r="AL14" s="23" t="str">
        <f>IF($AK14="","",VLOOKUP($AK14,'６年女子記録'!$A$5:$D$54,2))</f>
        <v>伊野　友菜</v>
      </c>
      <c r="AM14" s="23" t="str">
        <f>IF($AK14="","",VLOOKUP($AK14,'６年女子記録'!$A$5:$D$54,3))</f>
        <v>ｲﾉ ﾕｳﾅ</v>
      </c>
      <c r="AN14" s="24" t="str">
        <f>IF($AK14="","",VLOOKUP($AK14,'６年女子記録'!$A$5:$D$54,4))</f>
        <v>寺井ジュニア</v>
      </c>
      <c r="AO14" s="27"/>
      <c r="AP14" s="25">
        <v>4</v>
      </c>
      <c r="AQ14" s="26" t="s">
        <v>18</v>
      </c>
      <c r="AR14" s="33">
        <v>8</v>
      </c>
      <c r="AS14" s="26" t="s">
        <v>19</v>
      </c>
      <c r="AT14" s="33">
        <v>34</v>
      </c>
      <c r="AU14" s="27"/>
      <c r="AV14" s="25">
        <f t="shared" si="3"/>
        <v>29</v>
      </c>
      <c r="AW14" s="27"/>
      <c r="AX14" s="21"/>
      <c r="AY14" s="39">
        <f t="shared" si="5"/>
        <v>248.34</v>
      </c>
      <c r="BA14" s="10">
        <v>13</v>
      </c>
    </row>
    <row r="15" spans="1:53" s="10" customFormat="1" ht="15" customHeight="1">
      <c r="A15" s="21"/>
      <c r="B15" s="21">
        <v>12</v>
      </c>
      <c r="C15" s="21">
        <v>16</v>
      </c>
      <c r="D15" s="23" t="str">
        <f>IF(C15="","",VLOOKUP(C15,'４年女子記録'!$A$5:$D$54,2))</f>
        <v>松居　由乃</v>
      </c>
      <c r="E15" s="23" t="str">
        <f>IF(C15="","",VLOOKUP(C15,'４年女子記録'!$A$5:$D$54,3))</f>
        <v>ﾏﾂｲ ﾕﾉ</v>
      </c>
      <c r="F15" s="24" t="str">
        <f>IF(C15="","",VLOOKUP(C15,'４年女子記録'!$A$5:$D$54,4))</f>
        <v>金沢市陸上教室</v>
      </c>
      <c r="G15" s="21"/>
      <c r="H15" s="26">
        <v>4</v>
      </c>
      <c r="I15" s="26" t="s">
        <v>18</v>
      </c>
      <c r="J15" s="34">
        <v>7</v>
      </c>
      <c r="K15" s="26" t="s">
        <v>19</v>
      </c>
      <c r="L15" s="34">
        <v>86</v>
      </c>
      <c r="M15" s="27"/>
      <c r="N15" s="25">
        <f t="shared" si="0"/>
        <v>12</v>
      </c>
      <c r="O15" s="27"/>
      <c r="P15" s="27"/>
      <c r="Q15" s="39">
        <f t="shared" si="1"/>
        <v>247.86</v>
      </c>
      <c r="R15" s="21"/>
      <c r="S15" s="27">
        <v>12</v>
      </c>
      <c r="T15" s="21"/>
      <c r="U15" s="23" t="str">
        <f>IF($T15="","",VLOOKUP($T15,'５年女子記録 '!$A$5:$D$54,2))</f>
        <v/>
      </c>
      <c r="V15" s="23" t="str">
        <f>IF($T15="","",VLOOKUP($T15,'５年女子記録 '!$A$5:$D$54,3))</f>
        <v/>
      </c>
      <c r="W15" s="23" t="str">
        <f>IF($T15="","",VLOOKUP($T15,'５年女子記録 '!$A$5:$D$54,4))</f>
        <v/>
      </c>
      <c r="X15" s="21"/>
      <c r="Y15" s="25"/>
      <c r="Z15" s="26" t="s">
        <v>18</v>
      </c>
      <c r="AA15" s="34"/>
      <c r="AB15" s="26" t="s">
        <v>19</v>
      </c>
      <c r="AC15" s="34"/>
      <c r="AD15" s="27"/>
      <c r="AE15" s="25" t="str">
        <f t="shared" si="2"/>
        <v/>
      </c>
      <c r="AF15" s="27"/>
      <c r="AG15" s="21"/>
      <c r="AH15" s="39" t="str">
        <f t="shared" si="4"/>
        <v/>
      </c>
      <c r="AI15" s="21"/>
      <c r="AJ15" s="27">
        <v>12</v>
      </c>
      <c r="AK15" s="21">
        <v>27</v>
      </c>
      <c r="AL15" s="23" t="str">
        <f>IF($AK15="","",VLOOKUP($AK15,'６年女子記録'!$A$5:$D$54,2))</f>
        <v>新田　有紗</v>
      </c>
      <c r="AM15" s="23" t="str">
        <f>IF($AK15="","",VLOOKUP($AK15,'６年女子記録'!$A$5:$D$54,3))</f>
        <v>ﾆｯﾀ ｱﾘｻ</v>
      </c>
      <c r="AN15" s="24" t="str">
        <f>IF($AK15="","",VLOOKUP($AK15,'６年女子記録'!$A$5:$D$54,4))</f>
        <v>金沢市陸上教室</v>
      </c>
      <c r="AO15" s="27"/>
      <c r="AP15" s="25">
        <v>4</v>
      </c>
      <c r="AQ15" s="26" t="s">
        <v>18</v>
      </c>
      <c r="AR15" s="34">
        <v>11</v>
      </c>
      <c r="AS15" s="26" t="s">
        <v>19</v>
      </c>
      <c r="AT15" s="34">
        <v>46</v>
      </c>
      <c r="AU15" s="27"/>
      <c r="AV15" s="25">
        <f t="shared" si="3"/>
        <v>30</v>
      </c>
      <c r="AW15" s="27"/>
      <c r="AX15" s="21"/>
      <c r="AY15" s="39">
        <f t="shared" si="5"/>
        <v>251.46</v>
      </c>
      <c r="BA15" s="10">
        <v>14</v>
      </c>
    </row>
    <row r="16" spans="1:53" s="10" customFormat="1" ht="15" customHeight="1">
      <c r="A16" s="21"/>
      <c r="B16" s="21">
        <v>13</v>
      </c>
      <c r="C16" s="21">
        <v>18</v>
      </c>
      <c r="D16" s="23" t="str">
        <f>IF(C16="","",VLOOKUP(C16,'４年女子記録'!$A$5:$D$54,2))</f>
        <v>栗山　穂純</v>
      </c>
      <c r="E16" s="23" t="str">
        <f>IF(C16="","",VLOOKUP(C16,'４年女子記録'!$A$5:$D$54,3))</f>
        <v>ｸﾘﾔﾏ ﾎｽﾞﾐ</v>
      </c>
      <c r="F16" s="24" t="str">
        <f>IF(C16="","",VLOOKUP(C16,'４年女子記録'!$A$5:$D$54,4))</f>
        <v>スポコム金沢南</v>
      </c>
      <c r="G16" s="21"/>
      <c r="H16" s="26">
        <v>4</v>
      </c>
      <c r="I16" s="26" t="s">
        <v>18</v>
      </c>
      <c r="J16" s="33">
        <v>10</v>
      </c>
      <c r="K16" s="26" t="s">
        <v>19</v>
      </c>
      <c r="L16" s="33">
        <v>13</v>
      </c>
      <c r="M16" s="27"/>
      <c r="N16" s="25">
        <f t="shared" si="0"/>
        <v>13</v>
      </c>
      <c r="O16" s="27"/>
      <c r="P16" s="27"/>
      <c r="Q16" s="39">
        <f t="shared" si="1"/>
        <v>250.13</v>
      </c>
      <c r="R16" s="21"/>
      <c r="S16" s="27">
        <v>13</v>
      </c>
      <c r="T16" s="21"/>
      <c r="U16" s="23" t="str">
        <f>IF($T16="","",VLOOKUP($T16,'５年女子記録 '!$A$5:$D$54,2))</f>
        <v/>
      </c>
      <c r="V16" s="23" t="str">
        <f>IF($T16="","",VLOOKUP($T16,'５年女子記録 '!$A$5:$D$54,3))</f>
        <v/>
      </c>
      <c r="W16" s="23" t="str">
        <f>IF($T16="","",VLOOKUP($T16,'５年女子記録 '!$A$5:$D$54,4))</f>
        <v/>
      </c>
      <c r="X16" s="21"/>
      <c r="Y16" s="25"/>
      <c r="Z16" s="26" t="s">
        <v>18</v>
      </c>
      <c r="AA16" s="33"/>
      <c r="AB16" s="26" t="s">
        <v>19</v>
      </c>
      <c r="AC16" s="33"/>
      <c r="AD16" s="27"/>
      <c r="AE16" s="25" t="str">
        <f t="shared" si="2"/>
        <v/>
      </c>
      <c r="AF16" s="27"/>
      <c r="AG16" s="21"/>
      <c r="AH16" s="39" t="str">
        <f t="shared" si="4"/>
        <v/>
      </c>
      <c r="AI16" s="21"/>
      <c r="AJ16" s="27">
        <v>13</v>
      </c>
      <c r="AK16" s="21">
        <v>32</v>
      </c>
      <c r="AL16" s="23" t="str">
        <f>IF($AK16="","",VLOOKUP($AK16,'６年女子記録'!$A$5:$D$54,2))</f>
        <v>垣内　莉緒</v>
      </c>
      <c r="AM16" s="23" t="str">
        <f>IF($AK16="","",VLOOKUP($AK16,'６年女子記録'!$A$5:$D$54,3))</f>
        <v>ｶｷｳﾁ ﾘｵ</v>
      </c>
      <c r="AN16" s="24" t="str">
        <f>IF($AK16="","",VLOOKUP($AK16,'６年女子記録'!$A$5:$D$54,4))</f>
        <v>スポコム金沢南</v>
      </c>
      <c r="AO16" s="27"/>
      <c r="AP16" s="25">
        <v>4</v>
      </c>
      <c r="AQ16" s="26" t="s">
        <v>18</v>
      </c>
      <c r="AR16" s="33">
        <v>16</v>
      </c>
      <c r="AS16" s="26" t="s">
        <v>19</v>
      </c>
      <c r="AT16" s="33">
        <v>55</v>
      </c>
      <c r="AU16" s="27"/>
      <c r="AV16" s="25">
        <f t="shared" si="3"/>
        <v>31</v>
      </c>
      <c r="AW16" s="27"/>
      <c r="AX16" s="21"/>
      <c r="AY16" s="39">
        <f t="shared" si="5"/>
        <v>256.55</v>
      </c>
      <c r="BA16" s="10">
        <v>15</v>
      </c>
    </row>
    <row r="17" spans="1:53" s="10" customFormat="1" ht="15" customHeight="1">
      <c r="A17" s="21"/>
      <c r="B17" s="21">
        <v>14</v>
      </c>
      <c r="C17" s="21">
        <v>4</v>
      </c>
      <c r="D17" s="23" t="str">
        <f>IF(C17="","",VLOOKUP(C17,'４年女子記録'!$A$5:$D$54,2))</f>
        <v>岩坂　嘉子</v>
      </c>
      <c r="E17" s="23" t="str">
        <f>IF(C17="","",VLOOKUP(C17,'４年女子記録'!$A$5:$D$54,3))</f>
        <v>ｲﾜｻｶ ｶｺ</v>
      </c>
      <c r="F17" s="24" t="str">
        <f>IF(C17="","",VLOOKUP(C17,'４年女子記録'!$A$5:$D$54,4))</f>
        <v>輪島ジュニア</v>
      </c>
      <c r="G17" s="21"/>
      <c r="H17" s="26">
        <v>4</v>
      </c>
      <c r="I17" s="26" t="s">
        <v>18</v>
      </c>
      <c r="J17" s="34">
        <v>10</v>
      </c>
      <c r="K17" s="26" t="s">
        <v>19</v>
      </c>
      <c r="L17" s="34">
        <v>77</v>
      </c>
      <c r="M17" s="27"/>
      <c r="N17" s="25">
        <f t="shared" si="0"/>
        <v>14</v>
      </c>
      <c r="O17" s="27"/>
      <c r="P17" s="27"/>
      <c r="Q17" s="39">
        <f t="shared" si="1"/>
        <v>250.77</v>
      </c>
      <c r="R17" s="21"/>
      <c r="S17" s="27">
        <v>14</v>
      </c>
      <c r="T17" s="21"/>
      <c r="U17" s="23" t="str">
        <f>IF($T17="","",VLOOKUP($T17,'５年女子記録 '!$A$5:$D$54,2))</f>
        <v/>
      </c>
      <c r="V17" s="23" t="str">
        <f>IF($T17="","",VLOOKUP($T17,'５年女子記録 '!$A$5:$D$54,3))</f>
        <v/>
      </c>
      <c r="W17" s="23" t="str">
        <f>IF($T17="","",VLOOKUP($T17,'５年女子記録 '!$A$5:$D$54,4))</f>
        <v/>
      </c>
      <c r="X17" s="21"/>
      <c r="Y17" s="25"/>
      <c r="Z17" s="26" t="s">
        <v>18</v>
      </c>
      <c r="AA17" s="34"/>
      <c r="AB17" s="26" t="s">
        <v>19</v>
      </c>
      <c r="AC17" s="34"/>
      <c r="AD17" s="27"/>
      <c r="AE17" s="25" t="str">
        <f t="shared" si="2"/>
        <v/>
      </c>
      <c r="AF17" s="27"/>
      <c r="AG17" s="21"/>
      <c r="AH17" s="39" t="str">
        <f t="shared" si="4"/>
        <v/>
      </c>
      <c r="AI17" s="21"/>
      <c r="AJ17" s="27">
        <v>14</v>
      </c>
      <c r="AK17" s="21">
        <v>33</v>
      </c>
      <c r="AL17" s="23" t="str">
        <f>IF($AK17="","",VLOOKUP($AK17,'６年女子記録'!$A$5:$D$54,2))</f>
        <v>栗山　紗和</v>
      </c>
      <c r="AM17" s="23" t="str">
        <f>IF($AK17="","",VLOOKUP($AK17,'６年女子記録'!$A$5:$D$54,3))</f>
        <v>ｸﾘﾔﾏ ｻﾜ</v>
      </c>
      <c r="AN17" s="24" t="str">
        <f>IF($AK17="","",VLOOKUP($AK17,'６年女子記録'!$A$5:$D$54,4))</f>
        <v>スポコム金沢南</v>
      </c>
      <c r="AO17" s="27"/>
      <c r="AP17" s="25">
        <v>4</v>
      </c>
      <c r="AQ17" s="26" t="s">
        <v>18</v>
      </c>
      <c r="AR17" s="34">
        <v>17</v>
      </c>
      <c r="AS17" s="26" t="s">
        <v>19</v>
      </c>
      <c r="AT17" s="34">
        <v>74</v>
      </c>
      <c r="AU17" s="27"/>
      <c r="AV17" s="25">
        <f t="shared" si="3"/>
        <v>32</v>
      </c>
      <c r="AW17" s="27"/>
      <c r="AX17" s="21"/>
      <c r="AY17" s="39">
        <f t="shared" si="5"/>
        <v>257.74</v>
      </c>
      <c r="BA17" s="10">
        <v>16</v>
      </c>
    </row>
    <row r="18" spans="1:53" s="10" customFormat="1" ht="15" customHeight="1">
      <c r="A18" s="21"/>
      <c r="B18" s="21">
        <v>15</v>
      </c>
      <c r="C18" s="21">
        <v>7</v>
      </c>
      <c r="D18" s="23" t="str">
        <f>IF(C18="","",VLOOKUP(C18,'４年女子記録'!$A$5:$D$54,2))</f>
        <v>木下　紗奈依</v>
      </c>
      <c r="E18" s="23" t="str">
        <f>IF(C18="","",VLOOKUP(C18,'４年女子記録'!$A$5:$D$54,3))</f>
        <v>ｷﾉｼﾀ ｻﾅｴ</v>
      </c>
      <c r="F18" s="24" t="str">
        <f>IF(C18="","",VLOOKUP(C18,'４年女子記録'!$A$5:$D$54,4))</f>
        <v>河北AC</v>
      </c>
      <c r="G18" s="21"/>
      <c r="H18" s="26">
        <v>4</v>
      </c>
      <c r="I18" s="26" t="s">
        <v>18</v>
      </c>
      <c r="J18" s="33">
        <v>11</v>
      </c>
      <c r="K18" s="26" t="s">
        <v>19</v>
      </c>
      <c r="L18" s="33">
        <v>2</v>
      </c>
      <c r="M18" s="27"/>
      <c r="N18" s="25">
        <f t="shared" si="0"/>
        <v>15</v>
      </c>
      <c r="O18" s="27"/>
      <c r="P18" s="27"/>
      <c r="Q18" s="39">
        <f t="shared" si="1"/>
        <v>251.02</v>
      </c>
      <c r="R18" s="21"/>
      <c r="S18" s="27">
        <v>15</v>
      </c>
      <c r="T18" s="21"/>
      <c r="U18" s="23" t="str">
        <f>IF($T18="","",VLOOKUP($T18,'５年女子記録 '!$A$5:$D$54,2))</f>
        <v/>
      </c>
      <c r="V18" s="23" t="str">
        <f>IF($T18="","",VLOOKUP($T18,'５年女子記録 '!$A$5:$D$54,3))</f>
        <v/>
      </c>
      <c r="W18" s="23" t="str">
        <f>IF($T18="","",VLOOKUP($T18,'５年女子記録 '!$A$5:$D$54,4))</f>
        <v/>
      </c>
      <c r="X18" s="21"/>
      <c r="Y18" s="25"/>
      <c r="Z18" s="26" t="s">
        <v>18</v>
      </c>
      <c r="AA18" s="33"/>
      <c r="AB18" s="26" t="s">
        <v>19</v>
      </c>
      <c r="AC18" s="33"/>
      <c r="AD18" s="27"/>
      <c r="AE18" s="25" t="str">
        <f t="shared" si="2"/>
        <v/>
      </c>
      <c r="AF18" s="27"/>
      <c r="AG18" s="21"/>
      <c r="AH18" s="39" t="str">
        <f t="shared" si="4"/>
        <v/>
      </c>
      <c r="AI18" s="21"/>
      <c r="AJ18" s="27">
        <v>15</v>
      </c>
      <c r="AK18" s="21">
        <v>21</v>
      </c>
      <c r="AL18" s="23" t="str">
        <f>IF($AK18="","",VLOOKUP($AK18,'６年女子記録'!$A$5:$D$54,2))</f>
        <v>橋本　すみれ</v>
      </c>
      <c r="AM18" s="23" t="str">
        <f>IF($AK18="","",VLOOKUP($AK18,'６年女子記録'!$A$5:$D$54,3))</f>
        <v>ﾊｼﾓﾄ ｽﾐﾚ</v>
      </c>
      <c r="AN18" s="24" t="str">
        <f>IF($AK18="","",VLOOKUP($AK18,'６年女子記録'!$A$5:$D$54,4))</f>
        <v>物見山ジュニア</v>
      </c>
      <c r="AO18" s="27"/>
      <c r="AP18" s="25">
        <v>4</v>
      </c>
      <c r="AQ18" s="26" t="s">
        <v>18</v>
      </c>
      <c r="AR18" s="33">
        <v>19</v>
      </c>
      <c r="AS18" s="26" t="s">
        <v>19</v>
      </c>
      <c r="AT18" s="33">
        <v>57</v>
      </c>
      <c r="AU18" s="27"/>
      <c r="AV18" s="25">
        <f t="shared" si="3"/>
        <v>33</v>
      </c>
      <c r="AW18" s="27"/>
      <c r="AX18" s="21"/>
      <c r="AY18" s="39">
        <f t="shared" si="5"/>
        <v>259.57</v>
      </c>
      <c r="BA18" s="10">
        <v>17</v>
      </c>
    </row>
    <row r="19" spans="1:53" s="10" customFormat="1" ht="15" customHeight="1">
      <c r="A19" s="21"/>
      <c r="B19" s="21">
        <v>16</v>
      </c>
      <c r="C19" s="21">
        <v>9</v>
      </c>
      <c r="D19" s="23" t="str">
        <f>IF(C19="","",VLOOKUP(C19,'４年女子記録'!$A$5:$D$54,2))</f>
        <v>橋爪　希奈</v>
      </c>
      <c r="E19" s="23" t="str">
        <f>IF(C19="","",VLOOKUP(C19,'４年女子記録'!$A$5:$D$54,3))</f>
        <v>ﾊｼｽﾞﾒ ｷｲﾅ</v>
      </c>
      <c r="F19" s="24" t="str">
        <f>IF(C19="","",VLOOKUP(C19,'４年女子記録'!$A$5:$D$54,4))</f>
        <v>河北AC</v>
      </c>
      <c r="G19" s="21"/>
      <c r="H19" s="26">
        <v>4</v>
      </c>
      <c r="I19" s="26" t="s">
        <v>18</v>
      </c>
      <c r="J19" s="34">
        <v>13</v>
      </c>
      <c r="K19" s="26" t="s">
        <v>19</v>
      </c>
      <c r="L19" s="34">
        <v>18</v>
      </c>
      <c r="M19" s="27"/>
      <c r="N19" s="25">
        <f t="shared" si="0"/>
        <v>16</v>
      </c>
      <c r="O19" s="27"/>
      <c r="P19" s="27"/>
      <c r="Q19" s="39">
        <f t="shared" si="1"/>
        <v>253.18</v>
      </c>
      <c r="R19" s="21"/>
      <c r="S19" s="27">
        <v>16</v>
      </c>
      <c r="T19" s="21"/>
      <c r="U19" s="23" t="str">
        <f>IF($T19="","",VLOOKUP($T19,'５年女子記録 '!$A$5:$D$54,2))</f>
        <v/>
      </c>
      <c r="V19" s="23" t="str">
        <f>IF($T19="","",VLOOKUP($T19,'５年女子記録 '!$A$5:$D$54,3))</f>
        <v/>
      </c>
      <c r="W19" s="23" t="str">
        <f>IF($T19="","",VLOOKUP($T19,'５年女子記録 '!$A$5:$D$54,4))</f>
        <v/>
      </c>
      <c r="X19" s="27"/>
      <c r="Y19" s="25"/>
      <c r="Z19" s="26" t="s">
        <v>18</v>
      </c>
      <c r="AA19" s="34"/>
      <c r="AB19" s="26" t="s">
        <v>19</v>
      </c>
      <c r="AC19" s="34"/>
      <c r="AD19" s="27"/>
      <c r="AE19" s="25" t="str">
        <f t="shared" si="2"/>
        <v/>
      </c>
      <c r="AF19" s="27"/>
      <c r="AG19" s="21"/>
      <c r="AH19" s="39" t="str">
        <f t="shared" si="4"/>
        <v/>
      </c>
      <c r="AI19" s="21"/>
      <c r="AJ19" s="27">
        <v>16</v>
      </c>
      <c r="AK19" s="21"/>
      <c r="AL19" s="23" t="str">
        <f>IF($AK19="","",VLOOKUP($AK19,'６年女子記録'!$A$5:$D$54,2))</f>
        <v/>
      </c>
      <c r="AM19" s="23" t="str">
        <f>IF($AK19="","",VLOOKUP($AK19,'６年女子記録'!$A$5:$D$54,3))</f>
        <v/>
      </c>
      <c r="AN19" s="24" t="str">
        <f>IF($AK19="","",VLOOKUP($AK19,'６年女子記録'!$A$5:$D$54,4))</f>
        <v/>
      </c>
      <c r="AO19" s="27"/>
      <c r="AP19" s="25"/>
      <c r="AQ19" s="26" t="s">
        <v>18</v>
      </c>
      <c r="AR19" s="34"/>
      <c r="AS19" s="26" t="s">
        <v>19</v>
      </c>
      <c r="AT19" s="34"/>
      <c r="AU19" s="27"/>
      <c r="AV19" s="25" t="str">
        <f t="shared" si="3"/>
        <v/>
      </c>
      <c r="AW19" s="27"/>
      <c r="AX19" s="21"/>
      <c r="AY19" s="39" t="str">
        <f t="shared" si="5"/>
        <v/>
      </c>
      <c r="BA19" s="10">
        <v>18</v>
      </c>
    </row>
    <row r="20" spans="1:53" s="10" customFormat="1" ht="15" customHeight="1">
      <c r="A20" s="21"/>
      <c r="B20" s="21">
        <v>17</v>
      </c>
      <c r="C20" s="21">
        <v>8</v>
      </c>
      <c r="D20" s="23" t="str">
        <f>IF(C20="","",VLOOKUP(C20,'４年女子記録'!$A$5:$D$54,2))</f>
        <v>山森　麻耶</v>
      </c>
      <c r="E20" s="23" t="str">
        <f>IF(C20="","",VLOOKUP(C20,'４年女子記録'!$A$5:$D$54,3))</f>
        <v>ﾔﾏﾓﾘ ﾏﾔ</v>
      </c>
      <c r="F20" s="24" t="str">
        <f>IF(C20="","",VLOOKUP(C20,'４年女子記録'!$A$5:$D$54,4))</f>
        <v>河北AC</v>
      </c>
      <c r="G20" s="21"/>
      <c r="H20" s="26">
        <v>4</v>
      </c>
      <c r="I20" s="26" t="s">
        <v>18</v>
      </c>
      <c r="J20" s="33">
        <v>13</v>
      </c>
      <c r="K20" s="26" t="s">
        <v>19</v>
      </c>
      <c r="L20" s="33">
        <v>29</v>
      </c>
      <c r="M20" s="27"/>
      <c r="N20" s="25">
        <f t="shared" si="0"/>
        <v>17</v>
      </c>
      <c r="O20" s="27"/>
      <c r="P20" s="27"/>
      <c r="Q20" s="39">
        <f t="shared" si="1"/>
        <v>253.29</v>
      </c>
      <c r="R20" s="21"/>
      <c r="S20" s="27">
        <v>17</v>
      </c>
      <c r="T20" s="21"/>
      <c r="U20" s="23" t="str">
        <f>IF($T20="","",VLOOKUP($T20,'５年女子記録 '!$A$5:$D$54,2))</f>
        <v/>
      </c>
      <c r="V20" s="23" t="str">
        <f>IF($T20="","",VLOOKUP($T20,'５年女子記録 '!$A$5:$D$54,3))</f>
        <v/>
      </c>
      <c r="W20" s="23" t="str">
        <f>IF($T20="","",VLOOKUP($T20,'５年女子記録 '!$A$5:$D$54,4))</f>
        <v/>
      </c>
      <c r="X20" s="21"/>
      <c r="Y20" s="25"/>
      <c r="Z20" s="26" t="s">
        <v>18</v>
      </c>
      <c r="AA20" s="33"/>
      <c r="AB20" s="26" t="s">
        <v>19</v>
      </c>
      <c r="AC20" s="33"/>
      <c r="AD20" s="27"/>
      <c r="AE20" s="25" t="str">
        <f t="shared" si="2"/>
        <v/>
      </c>
      <c r="AF20" s="27"/>
      <c r="AG20" s="21"/>
      <c r="AH20" s="39" t="str">
        <f t="shared" si="4"/>
        <v/>
      </c>
      <c r="AI20" s="21"/>
      <c r="AJ20" s="27">
        <v>17</v>
      </c>
      <c r="AK20" s="21"/>
      <c r="AL20" s="23" t="str">
        <f>IF($AK20="","",VLOOKUP($AK20,'６年女子記録'!$A$5:$D$54,2))</f>
        <v/>
      </c>
      <c r="AM20" s="23" t="str">
        <f>IF($AK20="","",VLOOKUP($AK20,'６年女子記録'!$A$5:$D$54,3))</f>
        <v/>
      </c>
      <c r="AN20" s="24" t="str">
        <f>IF($AK20="","",VLOOKUP($AK20,'６年女子記録'!$A$5:$D$54,4))</f>
        <v/>
      </c>
      <c r="AO20" s="27"/>
      <c r="AP20" s="25"/>
      <c r="AQ20" s="26" t="s">
        <v>18</v>
      </c>
      <c r="AR20" s="33"/>
      <c r="AS20" s="26" t="s">
        <v>19</v>
      </c>
      <c r="AT20" s="33"/>
      <c r="AU20" s="27"/>
      <c r="AV20" s="25" t="str">
        <f t="shared" si="3"/>
        <v/>
      </c>
      <c r="AW20" s="27"/>
      <c r="AX20" s="21"/>
      <c r="AY20" s="39" t="str">
        <f t="shared" si="5"/>
        <v/>
      </c>
      <c r="BA20" s="10">
        <v>19</v>
      </c>
    </row>
    <row r="21" spans="1:53" s="10" customFormat="1" ht="15" customHeight="1">
      <c r="A21" s="21"/>
      <c r="B21" s="21">
        <v>18</v>
      </c>
      <c r="C21" s="21">
        <v>19</v>
      </c>
      <c r="D21" s="23" t="str">
        <f>IF(C21="","",VLOOKUP(C21,'４年女子記録'!$A$5:$D$54,2))</f>
        <v>村田　璃桜</v>
      </c>
      <c r="E21" s="23" t="str">
        <f>IF(C21="","",VLOOKUP(C21,'４年女子記録'!$A$5:$D$54,3))</f>
        <v>ﾑﾗﾀ ﾘｵ</v>
      </c>
      <c r="F21" s="24" t="str">
        <f>IF(C21="","",VLOOKUP(C21,'４年女子記録'!$A$5:$D$54,4))</f>
        <v>スポコム金沢南</v>
      </c>
      <c r="G21" s="21"/>
      <c r="H21" s="26">
        <v>4</v>
      </c>
      <c r="I21" s="26" t="s">
        <v>18</v>
      </c>
      <c r="J21" s="34">
        <v>13</v>
      </c>
      <c r="K21" s="26" t="s">
        <v>19</v>
      </c>
      <c r="L21" s="34">
        <v>98</v>
      </c>
      <c r="M21" s="27"/>
      <c r="N21" s="25">
        <f t="shared" si="0"/>
        <v>18</v>
      </c>
      <c r="O21" s="27"/>
      <c r="P21" s="27"/>
      <c r="Q21" s="39">
        <f t="shared" si="1"/>
        <v>253.98</v>
      </c>
      <c r="R21" s="27"/>
      <c r="S21" s="27">
        <v>18</v>
      </c>
      <c r="T21" s="21"/>
      <c r="U21" s="23" t="str">
        <f>IF($T21="","",VLOOKUP($T21,'５年女子記録 '!$A$5:$D$54,2))</f>
        <v/>
      </c>
      <c r="V21" s="23" t="str">
        <f>IF($T21="","",VLOOKUP($T21,'５年女子記録 '!$A$5:$D$54,3))</f>
        <v/>
      </c>
      <c r="W21" s="23" t="str">
        <f>IF($T21="","",VLOOKUP($T21,'５年女子記録 '!$A$5:$D$54,4))</f>
        <v/>
      </c>
      <c r="X21" s="27"/>
      <c r="Y21" s="25"/>
      <c r="Z21" s="26" t="s">
        <v>18</v>
      </c>
      <c r="AA21" s="34"/>
      <c r="AB21" s="26" t="s">
        <v>19</v>
      </c>
      <c r="AC21" s="34"/>
      <c r="AD21" s="27"/>
      <c r="AE21" s="25" t="str">
        <f t="shared" si="2"/>
        <v/>
      </c>
      <c r="AF21" s="27"/>
      <c r="AG21" s="21"/>
      <c r="AH21" s="39" t="str">
        <f t="shared" si="4"/>
        <v/>
      </c>
      <c r="AI21" s="21"/>
      <c r="AJ21" s="27">
        <v>18</v>
      </c>
      <c r="AK21" s="21"/>
      <c r="AL21" s="23" t="str">
        <f>IF($AK21="","",VLOOKUP($AK21,'６年女子記録'!$A$5:$D$54,2))</f>
        <v/>
      </c>
      <c r="AM21" s="23" t="str">
        <f>IF($AK21="","",VLOOKUP($AK21,'６年女子記録'!$A$5:$D$54,3))</f>
        <v/>
      </c>
      <c r="AN21" s="24" t="str">
        <f>IF($AK21="","",VLOOKUP($AK21,'６年女子記録'!$A$5:$D$54,4))</f>
        <v/>
      </c>
      <c r="AO21" s="27"/>
      <c r="AP21" s="25"/>
      <c r="AQ21" s="26" t="s">
        <v>18</v>
      </c>
      <c r="AR21" s="34"/>
      <c r="AS21" s="26" t="s">
        <v>19</v>
      </c>
      <c r="AT21" s="34"/>
      <c r="AU21" s="27"/>
      <c r="AV21" s="25" t="str">
        <f t="shared" si="3"/>
        <v/>
      </c>
      <c r="AW21" s="27"/>
      <c r="AX21" s="21"/>
      <c r="AY21" s="39" t="str">
        <f t="shared" si="5"/>
        <v/>
      </c>
      <c r="BA21" s="10">
        <v>20</v>
      </c>
    </row>
    <row r="22" spans="1:53" s="10" customFormat="1" ht="15" customHeight="1">
      <c r="A22" s="21"/>
      <c r="B22" s="21">
        <v>19</v>
      </c>
      <c r="C22" s="21">
        <v>17</v>
      </c>
      <c r="D22" s="23" t="str">
        <f>IF(C22="","",VLOOKUP(C22,'４年女子記録'!$A$5:$D$54,2))</f>
        <v>垣内　香乃</v>
      </c>
      <c r="E22" s="23" t="str">
        <f>IF(C22="","",VLOOKUP(C22,'４年女子記録'!$A$5:$D$54,3))</f>
        <v>ｶｷｳﾁ ｶﾉ</v>
      </c>
      <c r="F22" s="24" t="str">
        <f>IF(C22="","",VLOOKUP(C22,'４年女子記録'!$A$5:$D$54,4))</f>
        <v>スポコム金沢南</v>
      </c>
      <c r="G22" s="21"/>
      <c r="H22" s="26">
        <v>4</v>
      </c>
      <c r="I22" s="26" t="s">
        <v>18</v>
      </c>
      <c r="J22" s="33">
        <v>14</v>
      </c>
      <c r="K22" s="26" t="s">
        <v>19</v>
      </c>
      <c r="L22" s="33">
        <v>0</v>
      </c>
      <c r="M22" s="27"/>
      <c r="N22" s="25">
        <f t="shared" si="0"/>
        <v>19</v>
      </c>
      <c r="O22" s="27"/>
      <c r="P22" s="27"/>
      <c r="Q22" s="39">
        <f t="shared" si="1"/>
        <v>254</v>
      </c>
      <c r="R22" s="27"/>
      <c r="S22" s="27">
        <v>19</v>
      </c>
      <c r="T22" s="21"/>
      <c r="U22" s="23" t="str">
        <f>IF($T22="","",VLOOKUP($T22,'５年女子記録 '!$A$5:$D$54,2))</f>
        <v/>
      </c>
      <c r="V22" s="23" t="str">
        <f>IF($T22="","",VLOOKUP($T22,'５年女子記録 '!$A$5:$D$54,3))</f>
        <v/>
      </c>
      <c r="W22" s="23" t="str">
        <f>IF($T22="","",VLOOKUP($T22,'５年女子記録 '!$A$5:$D$54,4))</f>
        <v/>
      </c>
      <c r="X22" s="27"/>
      <c r="Y22" s="25"/>
      <c r="Z22" s="26" t="s">
        <v>18</v>
      </c>
      <c r="AA22" s="33"/>
      <c r="AB22" s="26" t="s">
        <v>19</v>
      </c>
      <c r="AC22" s="33"/>
      <c r="AD22" s="27"/>
      <c r="AE22" s="25" t="str">
        <f t="shared" si="2"/>
        <v/>
      </c>
      <c r="AF22" s="27"/>
      <c r="AG22" s="21"/>
      <c r="AH22" s="39" t="str">
        <f t="shared" si="4"/>
        <v/>
      </c>
      <c r="AI22" s="21"/>
      <c r="AJ22" s="27">
        <v>19</v>
      </c>
      <c r="AK22" s="21"/>
      <c r="AL22" s="23" t="str">
        <f>IF($AK22="","",VLOOKUP($AK22,'６年女子記録'!$A$5:$D$54,2))</f>
        <v/>
      </c>
      <c r="AM22" s="23" t="str">
        <f>IF($AK22="","",VLOOKUP($AK22,'６年女子記録'!$A$5:$D$54,3))</f>
        <v/>
      </c>
      <c r="AN22" s="24" t="str">
        <f>IF($AK22="","",VLOOKUP($AK22,'６年女子記録'!$A$5:$D$54,4))</f>
        <v/>
      </c>
      <c r="AO22" s="27"/>
      <c r="AP22" s="25"/>
      <c r="AQ22" s="25" t="s">
        <v>18</v>
      </c>
      <c r="AR22" s="33"/>
      <c r="AS22" s="25" t="s">
        <v>19</v>
      </c>
      <c r="AT22" s="33"/>
      <c r="AU22" s="27"/>
      <c r="AV22" s="25" t="str">
        <f t="shared" si="3"/>
        <v/>
      </c>
      <c r="AW22" s="27"/>
      <c r="AX22" s="21"/>
      <c r="AY22" s="39" t="str">
        <f t="shared" si="5"/>
        <v/>
      </c>
      <c r="BA22" s="10">
        <v>21</v>
      </c>
    </row>
    <row r="23" spans="1:53" s="10" customFormat="1" ht="15" customHeight="1">
      <c r="A23" s="21"/>
      <c r="B23" s="21">
        <v>20</v>
      </c>
      <c r="C23" s="21">
        <v>24</v>
      </c>
      <c r="D23" s="23" t="str">
        <f>IF(C23="","",VLOOKUP(C23,'４年女子記録'!$A$5:$D$54,2))</f>
        <v>吉野　蘭</v>
      </c>
      <c r="E23" s="23" t="str">
        <f>IF(C23="","",VLOOKUP(C23,'４年女子記録'!$A$5:$D$54,3))</f>
        <v>ﾖｼﾉ ﾗﾝ</v>
      </c>
      <c r="F23" s="24" t="str">
        <f>IF(C23="","",VLOOKUP(C23,'４年女子記録'!$A$5:$D$54,4))</f>
        <v>志賀ジュニア陸上教室</v>
      </c>
      <c r="G23" s="21"/>
      <c r="H23" s="26">
        <v>4</v>
      </c>
      <c r="I23" s="26" t="s">
        <v>18</v>
      </c>
      <c r="J23" s="34">
        <v>16</v>
      </c>
      <c r="K23" s="26" t="s">
        <v>19</v>
      </c>
      <c r="L23" s="33">
        <v>10</v>
      </c>
      <c r="M23" s="27"/>
      <c r="N23" s="25">
        <f t="shared" si="0"/>
        <v>20</v>
      </c>
      <c r="O23" s="27"/>
      <c r="P23" s="27"/>
      <c r="Q23" s="39">
        <f t="shared" si="1"/>
        <v>256.10000000000002</v>
      </c>
      <c r="R23" s="27"/>
      <c r="S23" s="27">
        <v>20</v>
      </c>
      <c r="T23" s="21"/>
      <c r="U23" s="23" t="str">
        <f>IF($T23="","",VLOOKUP($T23,'５年女子記録 '!$A$5:$D$54,2))</f>
        <v/>
      </c>
      <c r="V23" s="23" t="str">
        <f>IF($T23="","",VLOOKUP($T23,'５年女子記録 '!$A$5:$D$54,3))</f>
        <v/>
      </c>
      <c r="W23" s="23" t="str">
        <f>IF($T23="","",VLOOKUP($T23,'５年女子記録 '!$A$5:$D$54,4))</f>
        <v/>
      </c>
      <c r="X23" s="27"/>
      <c r="Y23" s="25"/>
      <c r="Z23" s="26" t="s">
        <v>18</v>
      </c>
      <c r="AA23" s="34"/>
      <c r="AB23" s="26" t="s">
        <v>19</v>
      </c>
      <c r="AC23" s="34"/>
      <c r="AD23" s="27"/>
      <c r="AE23" s="25" t="str">
        <f t="shared" si="2"/>
        <v/>
      </c>
      <c r="AF23" s="27"/>
      <c r="AG23" s="21"/>
      <c r="AH23" s="39" t="str">
        <f t="shared" si="4"/>
        <v/>
      </c>
      <c r="AI23" s="21"/>
      <c r="AJ23" s="27">
        <v>20</v>
      </c>
      <c r="AK23" s="21"/>
      <c r="AL23" s="23" t="str">
        <f>IF($AK23="","",VLOOKUP($AK23,'６年女子記録'!$A$5:$D$54,2))</f>
        <v/>
      </c>
      <c r="AM23" s="23" t="str">
        <f>IF($AK23="","",VLOOKUP($AK23,'６年女子記録'!$A$5:$D$54,3))</f>
        <v/>
      </c>
      <c r="AN23" s="24" t="str">
        <f>IF($AK23="","",VLOOKUP($AK23,'６年女子記録'!$A$5:$D$54,4))</f>
        <v/>
      </c>
      <c r="AO23" s="27"/>
      <c r="AP23" s="25"/>
      <c r="AQ23" s="25" t="s">
        <v>18</v>
      </c>
      <c r="AR23" s="33"/>
      <c r="AS23" s="25" t="s">
        <v>19</v>
      </c>
      <c r="AT23" s="33"/>
      <c r="AU23" s="27"/>
      <c r="AV23" s="25" t="str">
        <f t="shared" si="3"/>
        <v/>
      </c>
      <c r="AW23" s="27"/>
      <c r="AX23" s="21"/>
      <c r="AY23" s="39" t="str">
        <f t="shared" si="5"/>
        <v/>
      </c>
      <c r="BA23" s="10">
        <v>22</v>
      </c>
    </row>
    <row r="24" spans="1:53" s="10" customFormat="1" ht="15" customHeight="1">
      <c r="A24" s="21"/>
      <c r="B24" s="21">
        <v>21</v>
      </c>
      <c r="C24" s="21">
        <v>2</v>
      </c>
      <c r="D24" s="23" t="str">
        <f>IF(C24="","",VLOOKUP(C24,'４年女子記録'!$A$5:$D$54,2))</f>
        <v>氷見山　絢心</v>
      </c>
      <c r="E24" s="23" t="str">
        <f>IF(C24="","",VLOOKUP(C24,'４年女子記録'!$A$5:$D$54,3))</f>
        <v>ﾋﾐﾔﾏ ｱｳﾗ</v>
      </c>
      <c r="F24" s="24" t="str">
        <f>IF(C24="","",VLOOKUP(C24,'４年女子記録'!$A$5:$D$54,4))</f>
        <v>モアSPC加賀</v>
      </c>
      <c r="G24" s="21"/>
      <c r="H24" s="26">
        <v>4</v>
      </c>
      <c r="I24" s="26" t="s">
        <v>18</v>
      </c>
      <c r="J24" s="34">
        <v>19</v>
      </c>
      <c r="K24" s="26" t="s">
        <v>19</v>
      </c>
      <c r="L24" s="34">
        <v>18</v>
      </c>
      <c r="M24" s="27"/>
      <c r="N24" s="25">
        <f t="shared" si="0"/>
        <v>21</v>
      </c>
      <c r="O24" s="27"/>
      <c r="P24" s="27"/>
      <c r="Q24" s="39">
        <f t="shared" si="1"/>
        <v>259.18</v>
      </c>
      <c r="R24" s="27"/>
      <c r="S24" s="27">
        <v>21</v>
      </c>
      <c r="T24" s="21"/>
      <c r="U24" s="21" t="str">
        <f>IF($T24="","",VLOOKUP($T24,'５年女子記録 '!$A$5:$D$54,2))</f>
        <v/>
      </c>
      <c r="V24" s="21" t="str">
        <f>IF($T24="","",VLOOKUP($T24,'５年女子記録 '!$A$5:$D$54,3))</f>
        <v/>
      </c>
      <c r="W24" s="21" t="str">
        <f>IF($T24="","",VLOOKUP($T24,'５年女子記録 '!$A$5:$D$54,4))</f>
        <v/>
      </c>
      <c r="X24" s="27"/>
      <c r="Y24" s="25"/>
      <c r="Z24" s="26" t="s">
        <v>18</v>
      </c>
      <c r="AA24" s="33"/>
      <c r="AB24" s="26" t="s">
        <v>19</v>
      </c>
      <c r="AC24" s="33"/>
      <c r="AD24" s="27"/>
      <c r="AE24" s="25" t="str">
        <f t="shared" si="2"/>
        <v/>
      </c>
      <c r="AF24" s="27"/>
      <c r="AG24" s="21"/>
      <c r="AH24" s="39" t="str">
        <f t="shared" si="4"/>
        <v/>
      </c>
      <c r="AI24" s="21"/>
      <c r="AJ24" s="27">
        <v>21</v>
      </c>
      <c r="AK24" s="21"/>
      <c r="AL24" s="23" t="str">
        <f>IF($AK24="","",VLOOKUP($AK24,'６年女子記録'!$A$5:$D$54,2))</f>
        <v/>
      </c>
      <c r="AM24" s="23" t="str">
        <f>IF($AK24="","",VLOOKUP($AK24,'６年女子記録'!$A$5:$D$54,3))</f>
        <v/>
      </c>
      <c r="AN24" s="24" t="str">
        <f>IF($AK24="","",VLOOKUP($AK24,'６年女子記録'!$A$5:$D$54,4))</f>
        <v/>
      </c>
      <c r="AO24" s="27"/>
      <c r="AP24" s="25"/>
      <c r="AQ24" s="25" t="s">
        <v>18</v>
      </c>
      <c r="AR24" s="33"/>
      <c r="AS24" s="25" t="s">
        <v>19</v>
      </c>
      <c r="AT24" s="33"/>
      <c r="AU24" s="27"/>
      <c r="AV24" s="25" t="str">
        <f t="shared" si="3"/>
        <v/>
      </c>
      <c r="AW24" s="27"/>
      <c r="AX24" s="27"/>
      <c r="AY24" s="39" t="str">
        <f t="shared" si="5"/>
        <v/>
      </c>
      <c r="BA24" s="10">
        <v>23</v>
      </c>
    </row>
    <row r="25" spans="1:53" s="10" customFormat="1" ht="15" customHeight="1">
      <c r="A25" s="21"/>
      <c r="B25" s="21">
        <v>22</v>
      </c>
      <c r="C25" s="21"/>
      <c r="D25" s="23" t="str">
        <f>IF(C25="","",VLOOKUP(C25,'４年女子記録'!$A$5:$D$54,2))</f>
        <v/>
      </c>
      <c r="E25" s="23" t="str">
        <f>IF(C25="","",VLOOKUP(C25,'４年女子記録'!$A$5:$D$54,3))</f>
        <v/>
      </c>
      <c r="F25" s="24" t="str">
        <f>IF(C25="","",VLOOKUP(C25,'４年女子記録'!$A$5:$D$54,4))</f>
        <v/>
      </c>
      <c r="G25" s="21"/>
      <c r="H25" s="26"/>
      <c r="I25" s="26" t="s">
        <v>18</v>
      </c>
      <c r="J25" s="34"/>
      <c r="K25" s="26" t="s">
        <v>19</v>
      </c>
      <c r="L25" s="34"/>
      <c r="M25" s="27"/>
      <c r="N25" s="25" t="str">
        <f t="shared" si="0"/>
        <v/>
      </c>
      <c r="O25" s="27"/>
      <c r="P25" s="27"/>
      <c r="Q25" s="39" t="str">
        <f t="shared" si="1"/>
        <v/>
      </c>
      <c r="R25" s="27"/>
      <c r="S25" s="27">
        <v>22</v>
      </c>
      <c r="T25" s="21"/>
      <c r="U25" s="21" t="str">
        <f>IF($T25="","",VLOOKUP($T25,'５年女子記録 '!$A$5:$D$54,2))</f>
        <v/>
      </c>
      <c r="V25" s="21" t="str">
        <f>IF($T25="","",VLOOKUP($T25,'５年女子記録 '!$A$5:$D$54,3))</f>
        <v/>
      </c>
      <c r="W25" s="21" t="str">
        <f>IF($T25="","",VLOOKUP($T25,'５年女子記録 '!$A$5:$D$54,4))</f>
        <v/>
      </c>
      <c r="X25" s="27"/>
      <c r="Y25" s="25"/>
      <c r="Z25" s="26" t="s">
        <v>18</v>
      </c>
      <c r="AA25" s="34"/>
      <c r="AB25" s="26" t="s">
        <v>19</v>
      </c>
      <c r="AC25" s="34"/>
      <c r="AD25" s="27"/>
      <c r="AE25" s="25" t="str">
        <f t="shared" si="2"/>
        <v/>
      </c>
      <c r="AF25" s="27"/>
      <c r="AG25" s="21"/>
      <c r="AH25" s="39" t="str">
        <f t="shared" si="4"/>
        <v/>
      </c>
      <c r="AI25" s="21"/>
      <c r="AJ25" s="27">
        <v>22</v>
      </c>
      <c r="AK25" s="27"/>
      <c r="AL25" s="23" t="str">
        <f>IF($AK25="","",VLOOKUP($AK25,'６年女子記録'!$A$5:$D$54,2))</f>
        <v/>
      </c>
      <c r="AM25" s="23" t="str">
        <f>IF($AK25="","",VLOOKUP($AK25,'６年女子記録'!$A$5:$D$54,3))</f>
        <v/>
      </c>
      <c r="AN25" s="24" t="str">
        <f>IF($AK25="","",VLOOKUP($AK25,'６年女子記録'!$A$5:$D$54,4))</f>
        <v/>
      </c>
      <c r="AO25" s="27"/>
      <c r="AP25" s="25"/>
      <c r="AQ25" s="25" t="s">
        <v>18</v>
      </c>
      <c r="AR25" s="33"/>
      <c r="AS25" s="25" t="s">
        <v>19</v>
      </c>
      <c r="AT25" s="33"/>
      <c r="AU25" s="27"/>
      <c r="AV25" s="25" t="str">
        <f t="shared" si="3"/>
        <v/>
      </c>
      <c r="AW25" s="27"/>
      <c r="AX25" s="27"/>
      <c r="AY25" s="39" t="str">
        <f t="shared" si="5"/>
        <v/>
      </c>
      <c r="BA25" s="10">
        <v>24</v>
      </c>
    </row>
    <row r="26" spans="1:53" s="10" customFormat="1" ht="15" customHeight="1">
      <c r="A26" s="21"/>
      <c r="B26" s="21">
        <v>23</v>
      </c>
      <c r="C26" s="21"/>
      <c r="D26" s="23" t="str">
        <f>IF(C26="","",VLOOKUP(C26,'４年女子記録'!$A$5:$D$54,2))</f>
        <v/>
      </c>
      <c r="E26" s="23" t="str">
        <f>IF(C26="","",VLOOKUP(C26,'４年女子記録'!$A$5:$D$54,3))</f>
        <v/>
      </c>
      <c r="F26" s="24" t="str">
        <f>IF(C26="","",VLOOKUP(C26,'４年女子記録'!$A$5:$D$54,4))</f>
        <v/>
      </c>
      <c r="G26" s="21"/>
      <c r="H26" s="26"/>
      <c r="I26" s="26" t="s">
        <v>18</v>
      </c>
      <c r="J26" s="34"/>
      <c r="K26" s="26" t="s">
        <v>19</v>
      </c>
      <c r="L26" s="34"/>
      <c r="M26" s="27"/>
      <c r="N26" s="25" t="str">
        <f t="shared" si="0"/>
        <v/>
      </c>
      <c r="O26" s="27"/>
      <c r="P26" s="27"/>
      <c r="Q26" s="39" t="str">
        <f t="shared" si="1"/>
        <v/>
      </c>
      <c r="R26" s="27"/>
      <c r="S26" s="27">
        <v>23</v>
      </c>
      <c r="T26" s="21"/>
      <c r="U26" s="21" t="str">
        <f>IF($T26="","",VLOOKUP($T26,'５年女子記録 '!$A$5:$D$54,2))</f>
        <v/>
      </c>
      <c r="V26" s="21" t="str">
        <f>IF($T26="","",VLOOKUP($T26,'５年女子記録 '!$A$5:$D$54,3))</f>
        <v/>
      </c>
      <c r="W26" s="21" t="str">
        <f>IF($T26="","",VLOOKUP($T26,'５年女子記録 '!$A$5:$D$54,4))</f>
        <v/>
      </c>
      <c r="X26" s="27"/>
      <c r="Y26" s="25"/>
      <c r="Z26" s="26" t="s">
        <v>18</v>
      </c>
      <c r="AA26" s="33"/>
      <c r="AB26" s="26" t="s">
        <v>19</v>
      </c>
      <c r="AC26" s="33"/>
      <c r="AD26" s="27"/>
      <c r="AE26" s="25" t="str">
        <f t="shared" si="2"/>
        <v/>
      </c>
      <c r="AF26" s="27"/>
      <c r="AG26" s="21"/>
      <c r="AH26" s="39" t="str">
        <f t="shared" si="4"/>
        <v/>
      </c>
      <c r="AI26" s="21"/>
      <c r="AJ26" s="27">
        <v>23</v>
      </c>
      <c r="AK26" s="27"/>
      <c r="AL26" s="23" t="str">
        <f>IF($AK26="","",VLOOKUP($AK26,'６年女子記録'!$A$5:$D$54,2))</f>
        <v/>
      </c>
      <c r="AM26" s="23" t="str">
        <f>IF($AK26="","",VLOOKUP($AK26,'６年女子記録'!$A$5:$D$54,3))</f>
        <v/>
      </c>
      <c r="AN26" s="24" t="str">
        <f>IF($AK26="","",VLOOKUP($AK26,'６年女子記録'!$A$5:$D$54,4))</f>
        <v/>
      </c>
      <c r="AO26" s="27"/>
      <c r="AP26" s="25"/>
      <c r="AQ26" s="25" t="s">
        <v>18</v>
      </c>
      <c r="AR26" s="33"/>
      <c r="AS26" s="25" t="s">
        <v>19</v>
      </c>
      <c r="AT26" s="33"/>
      <c r="AU26" s="27"/>
      <c r="AV26" s="25" t="str">
        <f t="shared" si="3"/>
        <v/>
      </c>
      <c r="AW26" s="27"/>
      <c r="AX26" s="27"/>
      <c r="AY26" s="39" t="str">
        <f t="shared" si="5"/>
        <v/>
      </c>
      <c r="BA26" s="10">
        <v>25</v>
      </c>
    </row>
    <row r="27" spans="1:53" s="10" customFormat="1" ht="15" customHeight="1">
      <c r="A27" s="27"/>
      <c r="B27" s="21">
        <v>24</v>
      </c>
      <c r="C27" s="21"/>
      <c r="D27" s="23" t="str">
        <f>IF(C27="","",VLOOKUP(C27,'４年女子記録'!$A$5:$D$54,2))</f>
        <v/>
      </c>
      <c r="E27" s="23" t="str">
        <f>IF(C27="","",VLOOKUP(C27,'４年女子記録'!$A$5:$D$54,3))</f>
        <v/>
      </c>
      <c r="F27" s="24" t="str">
        <f>IF(C27="","",VLOOKUP(C27,'４年女子記録'!$A$5:$D$54,4))</f>
        <v/>
      </c>
      <c r="G27" s="27"/>
      <c r="H27" s="26"/>
      <c r="I27" s="26" t="s">
        <v>18</v>
      </c>
      <c r="J27" s="34"/>
      <c r="K27" s="26" t="s">
        <v>19</v>
      </c>
      <c r="L27" s="34"/>
      <c r="M27" s="27"/>
      <c r="N27" s="25" t="str">
        <f t="shared" si="0"/>
        <v/>
      </c>
      <c r="O27" s="27"/>
      <c r="P27" s="27"/>
      <c r="Q27" s="39" t="str">
        <f t="shared" si="1"/>
        <v/>
      </c>
      <c r="R27" s="27"/>
      <c r="S27" s="27">
        <v>24</v>
      </c>
      <c r="T27" s="27"/>
      <c r="U27" s="21" t="str">
        <f>IF($T27="","",VLOOKUP($T27,'５年女子記録 '!$A$5:$D$54,2))</f>
        <v/>
      </c>
      <c r="V27" s="21" t="str">
        <f>IF($T27="","",VLOOKUP($T27,'５年女子記録 '!$A$5:$D$54,3))</f>
        <v/>
      </c>
      <c r="W27" s="21" t="str">
        <f>IF($T27="","",VLOOKUP($T27,'５年女子記録 '!$A$5:$D$54,4))</f>
        <v/>
      </c>
      <c r="X27" s="27"/>
      <c r="Y27" s="26"/>
      <c r="Z27" s="26" t="s">
        <v>18</v>
      </c>
      <c r="AA27" s="34"/>
      <c r="AB27" s="26" t="s">
        <v>19</v>
      </c>
      <c r="AC27" s="34"/>
      <c r="AD27" s="27"/>
      <c r="AE27" s="25" t="str">
        <f t="shared" si="2"/>
        <v/>
      </c>
      <c r="AF27" s="27"/>
      <c r="AG27" s="21"/>
      <c r="AH27" s="39" t="str">
        <f t="shared" si="4"/>
        <v/>
      </c>
      <c r="AI27" s="21"/>
      <c r="AJ27" s="27">
        <v>24</v>
      </c>
      <c r="AK27" s="27"/>
      <c r="AL27" s="23" t="str">
        <f>IF($AK27="","",VLOOKUP($AK27,'６年女子記録'!$A$5:$D$54,2))</f>
        <v/>
      </c>
      <c r="AM27" s="23" t="str">
        <f>IF($AK27="","",VLOOKUP($AK27,'６年女子記録'!$A$5:$D$54,3))</f>
        <v/>
      </c>
      <c r="AN27" s="24" t="str">
        <f>IF($AK27="","",VLOOKUP($AK27,'６年女子記録'!$A$5:$D$54,4))</f>
        <v/>
      </c>
      <c r="AO27" s="27"/>
      <c r="AP27" s="25"/>
      <c r="AQ27" s="25" t="s">
        <v>18</v>
      </c>
      <c r="AR27" s="33"/>
      <c r="AS27" s="25" t="s">
        <v>19</v>
      </c>
      <c r="AT27" s="33"/>
      <c r="AU27" s="27"/>
      <c r="AV27" s="25" t="str">
        <f t="shared" si="3"/>
        <v/>
      </c>
      <c r="AW27" s="27"/>
      <c r="AX27" s="27"/>
      <c r="AY27" s="39" t="str">
        <f t="shared" si="5"/>
        <v/>
      </c>
      <c r="BA27" s="10">
        <v>26</v>
      </c>
    </row>
    <row r="28" spans="1:53" s="10" customFormat="1" ht="15" customHeight="1">
      <c r="A28" s="27"/>
      <c r="B28" s="21">
        <v>25</v>
      </c>
      <c r="C28" s="21"/>
      <c r="D28" s="23" t="str">
        <f>IF(C28="","",VLOOKUP(C28,'４年女子記録'!$A$5:$D$54,2))</f>
        <v/>
      </c>
      <c r="E28" s="23" t="str">
        <f>IF(C28="","",VLOOKUP(C28,'４年女子記録'!$A$5:$D$54,3))</f>
        <v/>
      </c>
      <c r="F28" s="24" t="str">
        <f>IF(C28="","",VLOOKUP(C28,'４年女子記録'!$A$5:$D$54,4))</f>
        <v/>
      </c>
      <c r="G28" s="27"/>
      <c r="H28" s="26"/>
      <c r="I28" s="26" t="s">
        <v>18</v>
      </c>
      <c r="J28" s="34"/>
      <c r="K28" s="26" t="s">
        <v>19</v>
      </c>
      <c r="L28" s="34"/>
      <c r="M28" s="27"/>
      <c r="N28" s="25" t="str">
        <f t="shared" si="0"/>
        <v/>
      </c>
      <c r="O28" s="27"/>
      <c r="P28" s="27"/>
      <c r="Q28" s="39" t="str">
        <f t="shared" si="1"/>
        <v/>
      </c>
      <c r="R28" s="27"/>
      <c r="S28" s="27">
        <v>25</v>
      </c>
      <c r="T28" s="27"/>
      <c r="U28" s="21" t="str">
        <f>IF($T28="","",VLOOKUP($T28,'５年女子記録 '!$A$5:$D$54,2))</f>
        <v/>
      </c>
      <c r="V28" s="21" t="str">
        <f>IF($T28="","",VLOOKUP($T28,'５年女子記録 '!$A$5:$D$54,3))</f>
        <v/>
      </c>
      <c r="W28" s="21" t="str">
        <f>IF($T28="","",VLOOKUP($T28,'５年女子記録 '!$A$5:$D$54,4))</f>
        <v/>
      </c>
      <c r="X28" s="27"/>
      <c r="Y28" s="26"/>
      <c r="Z28" s="26" t="s">
        <v>18</v>
      </c>
      <c r="AA28" s="34"/>
      <c r="AB28" s="26" t="s">
        <v>19</v>
      </c>
      <c r="AC28" s="34"/>
      <c r="AD28" s="27"/>
      <c r="AE28" s="25" t="str">
        <f t="shared" si="2"/>
        <v/>
      </c>
      <c r="AF28" s="27"/>
      <c r="AG28" s="21"/>
      <c r="AH28" s="39" t="str">
        <f t="shared" si="4"/>
        <v/>
      </c>
      <c r="AI28" s="21"/>
      <c r="AJ28" s="27">
        <v>25</v>
      </c>
      <c r="AK28" s="21"/>
      <c r="AL28" s="23" t="str">
        <f>IF($AK28="","",VLOOKUP($AK28,'６年女子記録'!$A$5:$D$54,2))</f>
        <v/>
      </c>
      <c r="AM28" s="23" t="str">
        <f>IF($AK28="","",VLOOKUP($AK28,'６年女子記録'!$A$5:$D$54,3))</f>
        <v/>
      </c>
      <c r="AN28" s="24" t="str">
        <f>IF($AK28="","",VLOOKUP($AK28,'６年女子記録'!$A$5:$D$54,4))</f>
        <v/>
      </c>
      <c r="AO28" s="27"/>
      <c r="AP28" s="25"/>
      <c r="AQ28" s="25" t="s">
        <v>18</v>
      </c>
      <c r="AR28" s="33"/>
      <c r="AS28" s="25" t="s">
        <v>19</v>
      </c>
      <c r="AT28" s="33"/>
      <c r="AU28" s="27"/>
      <c r="AV28" s="25" t="str">
        <f t="shared" si="3"/>
        <v/>
      </c>
      <c r="AW28" s="27"/>
      <c r="AX28" s="21"/>
      <c r="AY28" s="39" t="str">
        <f t="shared" si="5"/>
        <v/>
      </c>
      <c r="BA28" s="10">
        <v>27</v>
      </c>
    </row>
    <row r="29" spans="1:53" s="10" customFormat="1" ht="15" customHeight="1">
      <c r="A29" s="27"/>
      <c r="B29" s="27"/>
      <c r="C29" s="21"/>
      <c r="D29" s="27"/>
      <c r="E29" s="27"/>
      <c r="F29" s="27"/>
      <c r="G29" s="27"/>
      <c r="H29" s="27"/>
      <c r="I29" s="27"/>
      <c r="J29" s="27"/>
      <c r="K29" s="27"/>
      <c r="L29" s="22"/>
      <c r="M29" s="27"/>
      <c r="N29" s="27"/>
      <c r="O29" s="27"/>
      <c r="P29" s="27"/>
      <c r="Q29" s="39"/>
      <c r="R29" s="27"/>
      <c r="S29" s="27"/>
      <c r="T29" s="27"/>
      <c r="U29" s="27"/>
      <c r="V29" s="27"/>
      <c r="W29" s="27"/>
      <c r="X29" s="27"/>
      <c r="Y29" s="27"/>
      <c r="Z29" s="27"/>
      <c r="AA29" s="41"/>
      <c r="AB29" s="27"/>
      <c r="AC29" s="41"/>
      <c r="AD29" s="27"/>
      <c r="AE29" s="27"/>
      <c r="AF29" s="27"/>
      <c r="AG29" s="21"/>
      <c r="AH29" s="39"/>
      <c r="AI29" s="21"/>
      <c r="AJ29" s="27"/>
      <c r="AK29" s="21"/>
      <c r="AL29" s="21"/>
      <c r="AM29" s="21"/>
      <c r="AN29" s="21"/>
      <c r="AO29" s="27"/>
      <c r="AP29" s="27"/>
      <c r="AQ29" s="27"/>
      <c r="AR29" s="41"/>
      <c r="AS29" s="27"/>
      <c r="AT29" s="41"/>
      <c r="AU29" s="27"/>
      <c r="AV29" s="27"/>
      <c r="AW29" s="27"/>
      <c r="AX29" s="21"/>
      <c r="AY29" s="39"/>
      <c r="BA29" s="10">
        <v>28</v>
      </c>
    </row>
    <row r="30" spans="1:53" s="10" customFormat="1" ht="15" customHeight="1">
      <c r="A30" s="21" t="s">
        <v>251</v>
      </c>
      <c r="B30" s="21" t="s">
        <v>254</v>
      </c>
      <c r="C30" s="21" t="s">
        <v>52</v>
      </c>
      <c r="D30" s="21" t="s">
        <v>5</v>
      </c>
      <c r="E30" s="21" t="s">
        <v>53</v>
      </c>
      <c r="F30" s="21" t="s">
        <v>6</v>
      </c>
      <c r="G30" s="21"/>
      <c r="H30" s="527" t="s">
        <v>12</v>
      </c>
      <c r="I30" s="527"/>
      <c r="J30" s="527"/>
      <c r="K30" s="527"/>
      <c r="L30" s="527"/>
      <c r="M30" s="21"/>
      <c r="N30" s="21" t="s">
        <v>14</v>
      </c>
      <c r="O30" s="21"/>
      <c r="P30" s="21"/>
      <c r="Q30" s="39"/>
      <c r="R30" s="21" t="s">
        <v>251</v>
      </c>
      <c r="S30" s="21" t="s">
        <v>254</v>
      </c>
      <c r="T30" s="21" t="s">
        <v>52</v>
      </c>
      <c r="U30" s="21" t="s">
        <v>5</v>
      </c>
      <c r="V30" s="21" t="s">
        <v>53</v>
      </c>
      <c r="W30" s="21" t="s">
        <v>6</v>
      </c>
      <c r="X30" s="21"/>
      <c r="Y30" s="527" t="s">
        <v>12</v>
      </c>
      <c r="Z30" s="527"/>
      <c r="AA30" s="527"/>
      <c r="AB30" s="527"/>
      <c r="AC30" s="527"/>
      <c r="AD30" s="21"/>
      <c r="AE30" s="21" t="s">
        <v>14</v>
      </c>
      <c r="AF30" s="21"/>
      <c r="AG30" s="21"/>
      <c r="AH30" s="39"/>
      <c r="AI30" s="21" t="s">
        <v>251</v>
      </c>
      <c r="AJ30" s="27" t="s">
        <v>254</v>
      </c>
      <c r="AK30" s="21" t="s">
        <v>52</v>
      </c>
      <c r="AL30" s="21" t="s">
        <v>5</v>
      </c>
      <c r="AM30" s="21" t="s">
        <v>53</v>
      </c>
      <c r="AN30" s="21" t="s">
        <v>6</v>
      </c>
      <c r="AO30" s="21"/>
      <c r="AP30" s="527" t="s">
        <v>12</v>
      </c>
      <c r="AQ30" s="527"/>
      <c r="AR30" s="527"/>
      <c r="AS30" s="527"/>
      <c r="AT30" s="527"/>
      <c r="AU30" s="21"/>
      <c r="AV30" s="21" t="s">
        <v>14</v>
      </c>
      <c r="AW30" s="27"/>
      <c r="AX30" s="21"/>
      <c r="AY30" s="39"/>
      <c r="BA30" s="10">
        <v>29</v>
      </c>
    </row>
    <row r="31" spans="1:53" s="10" customFormat="1" ht="15" customHeight="1">
      <c r="A31" s="21">
        <v>2</v>
      </c>
      <c r="B31" s="21">
        <v>1</v>
      </c>
      <c r="C31" s="21"/>
      <c r="D31" s="28" t="str">
        <f>IF(C31="","",VLOOKUP(C31,'４年女子記録'!$A$5:$D$54,2))</f>
        <v/>
      </c>
      <c r="E31" s="28" t="str">
        <f>IF(C31="","",VLOOKUP(C31,'４年女子記録'!$A$5:$D$54,3))</f>
        <v/>
      </c>
      <c r="F31" s="29" t="str">
        <f>IF(C31="","",VLOOKUP(C31,'４年女子記録'!$A$5:$D$54,4))</f>
        <v/>
      </c>
      <c r="G31" s="21"/>
      <c r="H31" s="25"/>
      <c r="I31" s="25" t="s">
        <v>18</v>
      </c>
      <c r="J31" s="33"/>
      <c r="K31" s="25" t="s">
        <v>19</v>
      </c>
      <c r="L31" s="33"/>
      <c r="M31" s="27"/>
      <c r="N31" s="25" t="str">
        <f t="shared" ref="N31:N55" si="6">IF(Q31="","",RANK(Q31,Q:Q,1))</f>
        <v/>
      </c>
      <c r="O31" s="27"/>
      <c r="P31" s="27"/>
      <c r="Q31" s="39" t="str">
        <f t="shared" ref="Q31:Q55" si="7">IF(H31="","",H31*60+J31+L31/100)</f>
        <v/>
      </c>
      <c r="R31" s="21">
        <v>2</v>
      </c>
      <c r="S31" s="27">
        <v>1</v>
      </c>
      <c r="T31" s="21">
        <v>10</v>
      </c>
      <c r="U31" s="23" t="str">
        <f>IF($T31="","",VLOOKUP($T31,'５年女子記録 '!$A$5:$D$54,2))</f>
        <v>村山　しほ</v>
      </c>
      <c r="V31" s="23" t="str">
        <f>IF($T31="","",VLOOKUP($T31,'５年女子記録 '!$A$5:$D$54,3))</f>
        <v>ﾑﾗﾔﾏ ｼﾎ</v>
      </c>
      <c r="W31" s="23" t="str">
        <f>IF($T31="","",VLOOKUP($T31,'５年女子記録 '!$A$5:$D$54,4))</f>
        <v>物見山ジュニア</v>
      </c>
      <c r="X31" s="21"/>
      <c r="Y31" s="25">
        <v>3</v>
      </c>
      <c r="Z31" s="25" t="s">
        <v>18</v>
      </c>
      <c r="AA31" s="33">
        <v>28</v>
      </c>
      <c r="AB31" s="25" t="s">
        <v>19</v>
      </c>
      <c r="AC31" s="33">
        <v>19</v>
      </c>
      <c r="AD31" s="27"/>
      <c r="AE31" s="25">
        <f t="shared" ref="AE31:AE55" si="8">IF(AH31="","",RANK(AH31,AH:AH,1))</f>
        <v>1</v>
      </c>
      <c r="AF31" s="27"/>
      <c r="AG31" s="21"/>
      <c r="AH31" s="39">
        <f>IF(Y31="","",Y31*60+AA31+AC31/100)</f>
        <v>208.19</v>
      </c>
      <c r="AI31" s="21">
        <v>2</v>
      </c>
      <c r="AJ31" s="27">
        <v>1</v>
      </c>
      <c r="AK31" s="21">
        <v>23</v>
      </c>
      <c r="AL31" s="23" t="str">
        <f>IF($AK31="","",VLOOKUP($AK31,'６年女子記録'!$A$5:$D$54,2))</f>
        <v>中川　結月</v>
      </c>
      <c r="AM31" s="23" t="str">
        <f>IF($AK31="","",VLOOKUP($AK31,'６年女子記録'!$A$5:$D$54,3))</f>
        <v>ﾅｶｶﾞﾜ ﾕﾂﾞｷ</v>
      </c>
      <c r="AN31" s="24" t="str">
        <f>IF($AK31="","",VLOOKUP($AK31,'６年女子記録'!$A$5:$D$54,4))</f>
        <v>物見山ジュニア</v>
      </c>
      <c r="AO31" s="27"/>
      <c r="AP31" s="25">
        <v>3</v>
      </c>
      <c r="AQ31" s="25" t="s">
        <v>18</v>
      </c>
      <c r="AR31" s="33">
        <v>17</v>
      </c>
      <c r="AS31" s="25" t="s">
        <v>19</v>
      </c>
      <c r="AT31" s="33">
        <v>45</v>
      </c>
      <c r="AU31" s="27"/>
      <c r="AV31" s="25">
        <f t="shared" ref="AV31:AV55" si="9">IF(AY31="","",RANK(AY31,AY:AY,1))</f>
        <v>1</v>
      </c>
      <c r="AW31" s="27"/>
      <c r="AX31" s="21"/>
      <c r="AY31" s="39">
        <f t="shared" ref="AY31:AY55" si="10">IF(AP31="","",AP31*60+AR31+AT31/100)</f>
        <v>197.45</v>
      </c>
      <c r="BA31" s="10">
        <v>30</v>
      </c>
    </row>
    <row r="32" spans="1:53" s="10" customFormat="1" ht="15" customHeight="1">
      <c r="A32" s="21"/>
      <c r="B32" s="21">
        <v>2</v>
      </c>
      <c r="C32" s="21"/>
      <c r="D32" s="28" t="str">
        <f>IF(C32="","",VLOOKUP(C32,'４年女子記録'!$A$5:$D$54,2))</f>
        <v/>
      </c>
      <c r="E32" s="28" t="str">
        <f>IF(C32="","",VLOOKUP(C32,'４年女子記録'!$A$5:$D$54,3))</f>
        <v/>
      </c>
      <c r="F32" s="29" t="str">
        <f>IF(C32="","",VLOOKUP(C32,'４年女子記録'!$A$5:$D$54,4))</f>
        <v/>
      </c>
      <c r="G32" s="21"/>
      <c r="H32" s="26"/>
      <c r="I32" s="26" t="s">
        <v>18</v>
      </c>
      <c r="J32" s="34"/>
      <c r="K32" s="26" t="s">
        <v>19</v>
      </c>
      <c r="L32" s="34"/>
      <c r="M32" s="27"/>
      <c r="N32" s="25" t="str">
        <f t="shared" si="6"/>
        <v/>
      </c>
      <c r="O32" s="27"/>
      <c r="P32" s="27"/>
      <c r="Q32" s="39" t="str">
        <f t="shared" si="7"/>
        <v/>
      </c>
      <c r="R32" s="21"/>
      <c r="S32" s="27">
        <v>2</v>
      </c>
      <c r="T32" s="21">
        <v>9</v>
      </c>
      <c r="U32" s="23" t="str">
        <f>IF($T32="","",VLOOKUP($T32,'５年女子記録 '!$A$5:$D$54,2))</f>
        <v>本田　聖愛</v>
      </c>
      <c r="V32" s="23" t="str">
        <f>IF($T32="","",VLOOKUP($T32,'５年女子記録 '!$A$5:$D$54,3))</f>
        <v>ﾎﾝﾀﾞ ｾｲｱ</v>
      </c>
      <c r="W32" s="23" t="str">
        <f>IF($T32="","",VLOOKUP($T32,'５年女子記録 '!$A$5:$D$54,4))</f>
        <v>物見山ジュニア</v>
      </c>
      <c r="X32" s="21"/>
      <c r="Y32" s="25">
        <v>3</v>
      </c>
      <c r="Z32" s="26" t="s">
        <v>18</v>
      </c>
      <c r="AA32" s="34">
        <v>28</v>
      </c>
      <c r="AB32" s="26" t="s">
        <v>19</v>
      </c>
      <c r="AC32" s="34">
        <v>92</v>
      </c>
      <c r="AD32" s="27"/>
      <c r="AE32" s="25">
        <f t="shared" si="8"/>
        <v>2</v>
      </c>
      <c r="AF32" s="27"/>
      <c r="AG32" s="21"/>
      <c r="AH32" s="39">
        <f t="shared" ref="AH32:AH55" si="11">IF(Y32="","",Y32*60+AA32+AC32/100)</f>
        <v>208.92</v>
      </c>
      <c r="AI32" s="21"/>
      <c r="AJ32" s="27">
        <v>2</v>
      </c>
      <c r="AK32" s="21">
        <v>31</v>
      </c>
      <c r="AL32" s="23" t="str">
        <f>IF($AK32="","",VLOOKUP($AK32,'６年女子記録'!$A$5:$D$54,2))</f>
        <v>北出　陽菜</v>
      </c>
      <c r="AM32" s="23" t="str">
        <f>IF($AK32="","",VLOOKUP($AK32,'６年女子記録'!$A$5:$D$54,3))</f>
        <v>ｷﾀﾃﾞ ﾋﾅ</v>
      </c>
      <c r="AN32" s="24" t="str">
        <f>IF($AK32="","",VLOOKUP($AK32,'６年女子記録'!$A$5:$D$54,4))</f>
        <v>かほくジュニアAC</v>
      </c>
      <c r="AO32" s="27"/>
      <c r="AP32" s="25">
        <v>3</v>
      </c>
      <c r="AQ32" s="26" t="s">
        <v>18</v>
      </c>
      <c r="AR32" s="34">
        <v>21</v>
      </c>
      <c r="AS32" s="26" t="s">
        <v>19</v>
      </c>
      <c r="AT32" s="34">
        <v>38</v>
      </c>
      <c r="AU32" s="27"/>
      <c r="AV32" s="25">
        <f t="shared" si="9"/>
        <v>2</v>
      </c>
      <c r="AW32" s="27"/>
      <c r="AX32" s="21"/>
      <c r="AY32" s="39">
        <f t="shared" si="10"/>
        <v>201.38</v>
      </c>
      <c r="BA32" s="10">
        <v>31</v>
      </c>
    </row>
    <row r="33" spans="1:53" s="10" customFormat="1" ht="15" customHeight="1">
      <c r="A33" s="21"/>
      <c r="B33" s="21">
        <v>3</v>
      </c>
      <c r="C33" s="21"/>
      <c r="D33" s="28" t="str">
        <f>IF(C33="","",VLOOKUP(C33,'４年女子記録'!$A$5:$D$54,2))</f>
        <v/>
      </c>
      <c r="E33" s="28" t="str">
        <f>IF(C33="","",VLOOKUP(C33,'４年女子記録'!$A$5:$D$54,3))</f>
        <v/>
      </c>
      <c r="F33" s="29" t="str">
        <f>IF(C33="","",VLOOKUP(C33,'４年女子記録'!$A$5:$D$54,4))</f>
        <v/>
      </c>
      <c r="G33" s="21"/>
      <c r="H33" s="26"/>
      <c r="I33" s="26" t="s">
        <v>18</v>
      </c>
      <c r="J33" s="34"/>
      <c r="K33" s="26" t="s">
        <v>19</v>
      </c>
      <c r="L33" s="34"/>
      <c r="M33" s="27"/>
      <c r="N33" s="25" t="str">
        <f t="shared" si="6"/>
        <v/>
      </c>
      <c r="O33" s="27"/>
      <c r="P33" s="27"/>
      <c r="Q33" s="39" t="str">
        <f t="shared" si="7"/>
        <v/>
      </c>
      <c r="R33" s="21"/>
      <c r="S33" s="27">
        <v>3</v>
      </c>
      <c r="T33" s="21">
        <v>11</v>
      </c>
      <c r="U33" s="23" t="str">
        <f>IF($T33="","",VLOOKUP($T33,'５年女子記録 '!$A$5:$D$54,2))</f>
        <v>松本　咲希</v>
      </c>
      <c r="V33" s="23" t="str">
        <f>IF($T33="","",VLOOKUP($T33,'５年女子記録 '!$A$5:$D$54,3))</f>
        <v>ﾏﾂﾓﾄ ｻｷ</v>
      </c>
      <c r="W33" s="23" t="str">
        <f>IF($T33="","",VLOOKUP($T33,'５年女子記録 '!$A$5:$D$54,4))</f>
        <v>物見山ジュニア</v>
      </c>
      <c r="X33" s="21"/>
      <c r="Y33" s="25">
        <v>3</v>
      </c>
      <c r="Z33" s="26" t="s">
        <v>18</v>
      </c>
      <c r="AA33" s="33">
        <v>29</v>
      </c>
      <c r="AB33" s="26" t="s">
        <v>19</v>
      </c>
      <c r="AC33" s="33">
        <v>99</v>
      </c>
      <c r="AD33" s="27"/>
      <c r="AE33" s="25">
        <f t="shared" si="8"/>
        <v>3</v>
      </c>
      <c r="AF33" s="27"/>
      <c r="AG33" s="21"/>
      <c r="AH33" s="39">
        <f t="shared" si="11"/>
        <v>209.99</v>
      </c>
      <c r="AI33" s="21"/>
      <c r="AJ33" s="27">
        <v>3</v>
      </c>
      <c r="AK33" s="21">
        <v>6</v>
      </c>
      <c r="AL33" s="23" t="str">
        <f>IF($AK33="","",VLOOKUP($AK33,'６年女子記録'!$A$5:$D$54,2))</f>
        <v>田中　理央</v>
      </c>
      <c r="AM33" s="23" t="str">
        <f>IF($AK33="","",VLOOKUP($AK33,'６年女子記録'!$A$5:$D$54,3))</f>
        <v>ﾀﾅｶ ﾘｵ</v>
      </c>
      <c r="AN33" s="24" t="str">
        <f>IF($AK33="","",VLOOKUP($AK33,'６年女子記録'!$A$5:$D$54,4))</f>
        <v>モアSPC加賀</v>
      </c>
      <c r="AO33" s="27"/>
      <c r="AP33" s="25">
        <v>3</v>
      </c>
      <c r="AQ33" s="26" t="s">
        <v>18</v>
      </c>
      <c r="AR33" s="33">
        <v>24</v>
      </c>
      <c r="AS33" s="26" t="s">
        <v>19</v>
      </c>
      <c r="AT33" s="33">
        <v>39</v>
      </c>
      <c r="AU33" s="27"/>
      <c r="AV33" s="25">
        <f t="shared" si="9"/>
        <v>3</v>
      </c>
      <c r="AW33" s="27"/>
      <c r="AX33" s="21"/>
      <c r="AY33" s="39">
        <f t="shared" si="10"/>
        <v>204.39</v>
      </c>
      <c r="BA33" s="10">
        <v>32</v>
      </c>
    </row>
    <row r="34" spans="1:53" s="10" customFormat="1" ht="15" customHeight="1">
      <c r="A34" s="21"/>
      <c r="B34" s="21">
        <v>4</v>
      </c>
      <c r="C34" s="21"/>
      <c r="D34" s="28" t="str">
        <f>IF(C34="","",VLOOKUP(C34,'４年女子記録'!$A$5:$D$54,2))</f>
        <v/>
      </c>
      <c r="E34" s="28" t="str">
        <f>IF(C34="","",VLOOKUP(C34,'４年女子記録'!$A$5:$D$54,3))</f>
        <v/>
      </c>
      <c r="F34" s="29" t="str">
        <f>IF(C34="","",VLOOKUP(C34,'４年女子記録'!$A$5:$D$54,4))</f>
        <v/>
      </c>
      <c r="G34" s="21"/>
      <c r="H34" s="26"/>
      <c r="I34" s="26" t="s">
        <v>18</v>
      </c>
      <c r="J34" s="34"/>
      <c r="K34" s="26" t="s">
        <v>19</v>
      </c>
      <c r="L34" s="34"/>
      <c r="M34" s="27"/>
      <c r="N34" s="25" t="str">
        <f t="shared" si="6"/>
        <v/>
      </c>
      <c r="O34" s="27"/>
      <c r="P34" s="27"/>
      <c r="Q34" s="39" t="str">
        <f t="shared" si="7"/>
        <v/>
      </c>
      <c r="R34" s="21"/>
      <c r="S34" s="27">
        <v>4</v>
      </c>
      <c r="T34" s="21">
        <v>14</v>
      </c>
      <c r="U34" s="23" t="str">
        <f>IF($T34="","",VLOOKUP($T34,'５年女子記録 '!$A$5:$D$54,2))</f>
        <v>南　佳子</v>
      </c>
      <c r="V34" s="23" t="str">
        <f>IF($T34="","",VLOOKUP($T34,'５年女子記録 '!$A$5:$D$54,3))</f>
        <v>ﾐﾅﾐ ｶｺ</v>
      </c>
      <c r="W34" s="23" t="str">
        <f>IF($T34="","",VLOOKUP($T34,'５年女子記録 '!$A$5:$D$54,4))</f>
        <v>金沢市陸上教室</v>
      </c>
      <c r="X34" s="21"/>
      <c r="Y34" s="25">
        <v>3</v>
      </c>
      <c r="Z34" s="26" t="s">
        <v>18</v>
      </c>
      <c r="AA34" s="34">
        <v>31</v>
      </c>
      <c r="AB34" s="26" t="s">
        <v>19</v>
      </c>
      <c r="AC34" s="34">
        <v>77</v>
      </c>
      <c r="AD34" s="27"/>
      <c r="AE34" s="25">
        <f t="shared" si="8"/>
        <v>4</v>
      </c>
      <c r="AF34" s="27"/>
      <c r="AG34" s="21"/>
      <c r="AH34" s="39">
        <f t="shared" si="11"/>
        <v>211.77</v>
      </c>
      <c r="AI34" s="21"/>
      <c r="AJ34" s="27">
        <v>4</v>
      </c>
      <c r="AK34" s="21">
        <v>17</v>
      </c>
      <c r="AL34" s="23" t="str">
        <f>IF($AK34="","",VLOOKUP($AK34,'６年女子記録'!$A$5:$D$54,2))</f>
        <v>能口　心和</v>
      </c>
      <c r="AM34" s="23" t="str">
        <f>IF($AK34="","",VLOOKUP($AK34,'６年女子記録'!$A$5:$D$54,3))</f>
        <v>ﾉｸﾞﾁ ｺｺﾅ</v>
      </c>
      <c r="AN34" s="24" t="str">
        <f>IF($AK34="","",VLOOKUP($AK34,'６年女子記録'!$A$5:$D$54,4))</f>
        <v>河北AC</v>
      </c>
      <c r="AO34" s="27"/>
      <c r="AP34" s="25">
        <v>3</v>
      </c>
      <c r="AQ34" s="25" t="s">
        <v>18</v>
      </c>
      <c r="AR34" s="34">
        <v>29</v>
      </c>
      <c r="AS34" s="25" t="s">
        <v>19</v>
      </c>
      <c r="AT34" s="34">
        <v>71</v>
      </c>
      <c r="AU34" s="27"/>
      <c r="AV34" s="25">
        <f t="shared" si="9"/>
        <v>4</v>
      </c>
      <c r="AW34" s="27"/>
      <c r="AX34" s="21"/>
      <c r="AY34" s="39">
        <f t="shared" si="10"/>
        <v>209.71</v>
      </c>
      <c r="BA34" s="10">
        <v>33</v>
      </c>
    </row>
    <row r="35" spans="1:53" s="10" customFormat="1" ht="15" customHeight="1">
      <c r="A35" s="21"/>
      <c r="B35" s="21">
        <v>5</v>
      </c>
      <c r="C35" s="21"/>
      <c r="D35" s="28" t="str">
        <f>IF(C35="","",VLOOKUP(C35,'４年女子記録'!$A$5:$D$54,2))</f>
        <v/>
      </c>
      <c r="E35" s="28" t="str">
        <f>IF(C35="","",VLOOKUP(C35,'４年女子記録'!$A$5:$D$54,3))</f>
        <v/>
      </c>
      <c r="F35" s="29" t="str">
        <f>IF(C35="","",VLOOKUP(C35,'４年女子記録'!$A$5:$D$54,4))</f>
        <v/>
      </c>
      <c r="G35" s="21"/>
      <c r="H35" s="26"/>
      <c r="I35" s="26" t="s">
        <v>18</v>
      </c>
      <c r="J35" s="34"/>
      <c r="K35" s="26" t="s">
        <v>19</v>
      </c>
      <c r="L35" s="34"/>
      <c r="M35" s="27"/>
      <c r="N35" s="25" t="str">
        <f t="shared" si="6"/>
        <v/>
      </c>
      <c r="O35" s="27"/>
      <c r="P35" s="27"/>
      <c r="Q35" s="39" t="str">
        <f t="shared" si="7"/>
        <v/>
      </c>
      <c r="R35" s="21"/>
      <c r="S35" s="27">
        <v>5</v>
      </c>
      <c r="T35" s="21">
        <v>23</v>
      </c>
      <c r="U35" s="23" t="str">
        <f>IF($T35="","",VLOOKUP($T35,'５年女子記録 '!$A$5:$D$54,2))</f>
        <v>神尾　幸歩</v>
      </c>
      <c r="V35" s="23" t="str">
        <f>IF($T35="","",VLOOKUP($T35,'５年女子記録 '!$A$5:$D$54,3))</f>
        <v>ｶﾐｵ ｻﾁﾎ</v>
      </c>
      <c r="W35" s="23" t="str">
        <f>IF($T35="","",VLOOKUP($T35,'５年女子記録 '!$A$5:$D$54,4))</f>
        <v>志賀ジュニア陸上教室</v>
      </c>
      <c r="X35" s="21"/>
      <c r="Y35" s="25">
        <v>3</v>
      </c>
      <c r="Z35" s="26" t="s">
        <v>18</v>
      </c>
      <c r="AA35" s="33">
        <v>56</v>
      </c>
      <c r="AB35" s="26" t="s">
        <v>19</v>
      </c>
      <c r="AC35" s="33">
        <v>9</v>
      </c>
      <c r="AD35" s="27"/>
      <c r="AE35" s="25">
        <f t="shared" si="8"/>
        <v>5</v>
      </c>
      <c r="AF35" s="27"/>
      <c r="AG35" s="21"/>
      <c r="AH35" s="39">
        <f t="shared" si="11"/>
        <v>236.09</v>
      </c>
      <c r="AI35" s="21"/>
      <c r="AJ35" s="27">
        <v>5</v>
      </c>
      <c r="AK35" s="21">
        <v>35</v>
      </c>
      <c r="AL35" s="23" t="str">
        <f>IF($AK35="","",VLOOKUP($AK35,'６年女子記録'!$A$5:$D$54,2))</f>
        <v>橋本　蒼衣</v>
      </c>
      <c r="AM35" s="23" t="str">
        <f>IF($AK35="","",VLOOKUP($AK35,'６年女子記録'!$A$5:$D$54,3))</f>
        <v>ﾊｼﾓﾄ ｱｵｲ</v>
      </c>
      <c r="AN35" s="24" t="str">
        <f>IF($AK35="","",VLOOKUP($AK35,'６年女子記録'!$A$5:$D$54,4))</f>
        <v>かなざわ総合ＳＣ</v>
      </c>
      <c r="AO35" s="27"/>
      <c r="AP35" s="25">
        <v>3</v>
      </c>
      <c r="AQ35" s="26" t="s">
        <v>18</v>
      </c>
      <c r="AR35" s="33">
        <v>30</v>
      </c>
      <c r="AS35" s="26" t="s">
        <v>19</v>
      </c>
      <c r="AT35" s="33">
        <v>4</v>
      </c>
      <c r="AU35" s="27"/>
      <c r="AV35" s="25">
        <f t="shared" si="9"/>
        <v>5</v>
      </c>
      <c r="AW35" s="27"/>
      <c r="AX35" s="21"/>
      <c r="AY35" s="39">
        <f t="shared" si="10"/>
        <v>210.04</v>
      </c>
      <c r="BA35" s="10">
        <v>34</v>
      </c>
    </row>
    <row r="36" spans="1:53" s="10" customFormat="1" ht="15" customHeight="1">
      <c r="A36" s="21"/>
      <c r="B36" s="21">
        <v>6</v>
      </c>
      <c r="C36" s="21"/>
      <c r="D36" s="28" t="str">
        <f>IF(C36="","",VLOOKUP(C36,'４年女子記録'!$A$5:$D$54,2))</f>
        <v/>
      </c>
      <c r="E36" s="28" t="str">
        <f>IF(C36="","",VLOOKUP(C36,'４年女子記録'!$A$5:$D$54,3))</f>
        <v/>
      </c>
      <c r="F36" s="29" t="str">
        <f>IF(C36="","",VLOOKUP(C36,'４年女子記録'!$A$5:$D$54,4))</f>
        <v/>
      </c>
      <c r="G36" s="21"/>
      <c r="H36" s="26"/>
      <c r="I36" s="26" t="s">
        <v>18</v>
      </c>
      <c r="J36" s="34"/>
      <c r="K36" s="26" t="s">
        <v>19</v>
      </c>
      <c r="L36" s="34"/>
      <c r="M36" s="27"/>
      <c r="N36" s="25" t="str">
        <f t="shared" si="6"/>
        <v/>
      </c>
      <c r="O36" s="27"/>
      <c r="P36" s="27"/>
      <c r="Q36" s="39" t="str">
        <f t="shared" si="7"/>
        <v/>
      </c>
      <c r="R36" s="21"/>
      <c r="S36" s="27">
        <v>6</v>
      </c>
      <c r="T36" s="21">
        <v>7</v>
      </c>
      <c r="U36" s="23" t="str">
        <f>IF($T36="","",VLOOKUP($T36,'５年女子記録 '!$A$5:$D$54,2))</f>
        <v>櫻井　鈴夏</v>
      </c>
      <c r="V36" s="23" t="str">
        <f>IF($T36="","",VLOOKUP($T36,'５年女子記録 '!$A$5:$D$54,3))</f>
        <v>ｻｸﾗｲ ﾘﾝｶ</v>
      </c>
      <c r="W36" s="23" t="str">
        <f>IF($T36="","",VLOOKUP($T36,'５年女子記録 '!$A$5:$D$54,4))</f>
        <v>河北AC</v>
      </c>
      <c r="X36" s="21"/>
      <c r="Y36" s="25">
        <v>3</v>
      </c>
      <c r="Z36" s="26" t="s">
        <v>18</v>
      </c>
      <c r="AA36" s="34">
        <v>56</v>
      </c>
      <c r="AB36" s="26" t="s">
        <v>19</v>
      </c>
      <c r="AC36" s="34">
        <v>67</v>
      </c>
      <c r="AD36" s="27"/>
      <c r="AE36" s="25">
        <f t="shared" si="8"/>
        <v>6</v>
      </c>
      <c r="AF36" s="27"/>
      <c r="AG36" s="21"/>
      <c r="AH36" s="39">
        <f t="shared" si="11"/>
        <v>236.67</v>
      </c>
      <c r="AI36" s="21"/>
      <c r="AJ36" s="27">
        <v>6</v>
      </c>
      <c r="AK36" s="21">
        <v>19</v>
      </c>
      <c r="AL36" s="23" t="str">
        <f>IF($AK36="","",VLOOKUP($AK36,'６年女子記録'!$A$5:$D$54,2))</f>
        <v>大桑　未久</v>
      </c>
      <c r="AM36" s="23" t="str">
        <f>IF($AK36="","",VLOOKUP($AK36,'６年女子記録'!$A$5:$D$54,3))</f>
        <v>ｵｵｸﾜ ﾐｸ</v>
      </c>
      <c r="AN36" s="24" t="str">
        <f>IF($AK36="","",VLOOKUP($AK36,'６年女子記録'!$A$5:$D$54,4))</f>
        <v>津幡ジュニア</v>
      </c>
      <c r="AO36" s="27"/>
      <c r="AP36" s="25">
        <v>3</v>
      </c>
      <c r="AQ36" s="26" t="s">
        <v>18</v>
      </c>
      <c r="AR36" s="34">
        <v>31</v>
      </c>
      <c r="AS36" s="26" t="s">
        <v>19</v>
      </c>
      <c r="AT36" s="34">
        <v>0</v>
      </c>
      <c r="AU36" s="27"/>
      <c r="AV36" s="25">
        <f t="shared" si="9"/>
        <v>6</v>
      </c>
      <c r="AW36" s="27"/>
      <c r="AX36" s="21"/>
      <c r="AY36" s="39">
        <f t="shared" si="10"/>
        <v>211</v>
      </c>
      <c r="BA36" s="10">
        <v>35</v>
      </c>
    </row>
    <row r="37" spans="1:53" s="10" customFormat="1" ht="15" customHeight="1">
      <c r="A37" s="21"/>
      <c r="B37" s="21">
        <v>7</v>
      </c>
      <c r="C37" s="21"/>
      <c r="D37" s="28" t="str">
        <f>IF(C37="","",VLOOKUP(C37,'４年女子記録'!$A$5:$D$54,2))</f>
        <v/>
      </c>
      <c r="E37" s="28" t="str">
        <f>IF(C37="","",VLOOKUP(C37,'４年女子記録'!$A$5:$D$54,3))</f>
        <v/>
      </c>
      <c r="F37" s="29" t="str">
        <f>IF(C37="","",VLOOKUP(C37,'４年女子記録'!$A$5:$D$54,4))</f>
        <v/>
      </c>
      <c r="G37" s="21"/>
      <c r="H37" s="26"/>
      <c r="I37" s="26" t="s">
        <v>18</v>
      </c>
      <c r="J37" s="34"/>
      <c r="K37" s="26" t="s">
        <v>19</v>
      </c>
      <c r="L37" s="34"/>
      <c r="M37" s="27"/>
      <c r="N37" s="25" t="str">
        <f t="shared" si="6"/>
        <v/>
      </c>
      <c r="O37" s="27"/>
      <c r="P37" s="27"/>
      <c r="Q37" s="39" t="str">
        <f t="shared" si="7"/>
        <v/>
      </c>
      <c r="R37" s="21"/>
      <c r="S37" s="27">
        <v>7</v>
      </c>
      <c r="T37" s="21">
        <v>25</v>
      </c>
      <c r="U37" s="23" t="str">
        <f>IF($T37="","",VLOOKUP($T37,'５年女子記録 '!$A$5:$D$54,2))</f>
        <v>北岡　心花</v>
      </c>
      <c r="V37" s="23" t="str">
        <f>IF($T37="","",VLOOKUP($T37,'５年女子記録 '!$A$5:$D$54,3))</f>
        <v>ｷﾀｵｶ ｺﾊﾅ</v>
      </c>
      <c r="W37" s="23" t="str">
        <f>IF($T37="","",VLOOKUP($T37,'５年女子記録 '!$A$5:$D$54,4))</f>
        <v>志賀ジュニア陸上教室</v>
      </c>
      <c r="X37" s="21"/>
      <c r="Y37" s="25">
        <v>3</v>
      </c>
      <c r="Z37" s="26" t="s">
        <v>18</v>
      </c>
      <c r="AA37" s="33">
        <v>57</v>
      </c>
      <c r="AB37" s="26" t="s">
        <v>19</v>
      </c>
      <c r="AC37" s="33">
        <v>66</v>
      </c>
      <c r="AD37" s="27"/>
      <c r="AE37" s="25">
        <f t="shared" si="8"/>
        <v>7</v>
      </c>
      <c r="AF37" s="27"/>
      <c r="AG37" s="21"/>
      <c r="AH37" s="39">
        <f t="shared" si="11"/>
        <v>237.66</v>
      </c>
      <c r="AI37" s="21"/>
      <c r="AJ37" s="27">
        <v>7</v>
      </c>
      <c r="AK37" s="21">
        <v>3</v>
      </c>
      <c r="AL37" s="23" t="str">
        <f>IF($AK37="","",VLOOKUP($AK37,'６年女子記録'!$A$5:$D$54,2))</f>
        <v>河上　茉白</v>
      </c>
      <c r="AM37" s="23" t="str">
        <f>IF($AK37="","",VLOOKUP($AK37,'６年女子記録'!$A$5:$D$54,3))</f>
        <v>ｶﾜｶﾐ ﾏｼﾛ</v>
      </c>
      <c r="AN37" s="24" t="str">
        <f>IF($AK37="","",VLOOKUP($AK37,'６年女子記録'!$A$5:$D$54,4))</f>
        <v>モアSPC加賀</v>
      </c>
      <c r="AO37" s="27"/>
      <c r="AP37" s="25">
        <v>3</v>
      </c>
      <c r="AQ37" s="26" t="s">
        <v>18</v>
      </c>
      <c r="AR37" s="33">
        <v>31</v>
      </c>
      <c r="AS37" s="26" t="s">
        <v>19</v>
      </c>
      <c r="AT37" s="33">
        <v>9</v>
      </c>
      <c r="AU37" s="27"/>
      <c r="AV37" s="25">
        <f t="shared" si="9"/>
        <v>7</v>
      </c>
      <c r="AW37" s="27"/>
      <c r="AX37" s="21"/>
      <c r="AY37" s="39">
        <f t="shared" si="10"/>
        <v>211.09</v>
      </c>
      <c r="BA37" s="10">
        <v>36</v>
      </c>
    </row>
    <row r="38" spans="1:53" s="10" customFormat="1" ht="15" customHeight="1">
      <c r="A38" s="21"/>
      <c r="B38" s="21">
        <v>8</v>
      </c>
      <c r="C38" s="21"/>
      <c r="D38" s="28" t="str">
        <f>IF(C38="","",VLOOKUP(C38,'４年女子記録'!$A$5:$D$54,2))</f>
        <v/>
      </c>
      <c r="E38" s="28" t="str">
        <f>IF(C38="","",VLOOKUP(C38,'４年女子記録'!$A$5:$D$54,3))</f>
        <v/>
      </c>
      <c r="F38" s="29" t="str">
        <f>IF(C38="","",VLOOKUP(C38,'４年女子記録'!$A$5:$D$54,4))</f>
        <v/>
      </c>
      <c r="G38" s="21"/>
      <c r="H38" s="26"/>
      <c r="I38" s="26" t="s">
        <v>18</v>
      </c>
      <c r="J38" s="34"/>
      <c r="K38" s="26" t="s">
        <v>19</v>
      </c>
      <c r="L38" s="34"/>
      <c r="M38" s="27"/>
      <c r="N38" s="25" t="str">
        <f t="shared" si="6"/>
        <v/>
      </c>
      <c r="O38" s="27"/>
      <c r="P38" s="27"/>
      <c r="Q38" s="39" t="str">
        <f t="shared" si="7"/>
        <v/>
      </c>
      <c r="R38" s="21"/>
      <c r="S38" s="27">
        <v>8</v>
      </c>
      <c r="T38" s="21">
        <v>6</v>
      </c>
      <c r="U38" s="23" t="str">
        <f>IF($T38="","",VLOOKUP($T38,'５年女子記録 '!$A$5:$D$54,2))</f>
        <v>安達　藍美</v>
      </c>
      <c r="V38" s="23" t="str">
        <f>IF($T38="","",VLOOKUP($T38,'５年女子記録 '!$A$5:$D$54,3))</f>
        <v>ｱﾀﾞﾁ ｱﾐ</v>
      </c>
      <c r="W38" s="23" t="str">
        <f>IF($T38="","",VLOOKUP($T38,'５年女子記録 '!$A$5:$D$54,4))</f>
        <v>河北AC</v>
      </c>
      <c r="X38" s="21"/>
      <c r="Y38" s="25">
        <v>4</v>
      </c>
      <c r="Z38" s="26" t="s">
        <v>18</v>
      </c>
      <c r="AA38" s="34">
        <v>1</v>
      </c>
      <c r="AB38" s="26" t="s">
        <v>19</v>
      </c>
      <c r="AC38" s="34">
        <v>49</v>
      </c>
      <c r="AD38" s="27"/>
      <c r="AE38" s="25">
        <f t="shared" si="8"/>
        <v>9</v>
      </c>
      <c r="AF38" s="27"/>
      <c r="AG38" s="21"/>
      <c r="AH38" s="39">
        <f t="shared" si="11"/>
        <v>241.49</v>
      </c>
      <c r="AI38" s="21"/>
      <c r="AJ38" s="27">
        <v>8</v>
      </c>
      <c r="AK38" s="21">
        <v>13</v>
      </c>
      <c r="AL38" s="23" t="str">
        <f>IF($AK38="","",VLOOKUP($AK38,'６年女子記録'!$A$5:$D$54,2))</f>
        <v>木村　沙希</v>
      </c>
      <c r="AM38" s="23" t="str">
        <f>IF($AK38="","",VLOOKUP($AK38,'６年女子記録'!$A$5:$D$54,3))</f>
        <v>ｷﾑﾗ ｻｷ</v>
      </c>
      <c r="AN38" s="24" t="str">
        <f>IF($AK38="","",VLOOKUP($AK38,'６年女子記録'!$A$5:$D$54,4))</f>
        <v>輪島ジュニア</v>
      </c>
      <c r="AO38" s="27"/>
      <c r="AP38" s="25">
        <v>3</v>
      </c>
      <c r="AQ38" s="26" t="s">
        <v>18</v>
      </c>
      <c r="AR38" s="34">
        <v>33</v>
      </c>
      <c r="AS38" s="26" t="s">
        <v>19</v>
      </c>
      <c r="AT38" s="34">
        <v>41</v>
      </c>
      <c r="AU38" s="27"/>
      <c r="AV38" s="25">
        <f t="shared" si="9"/>
        <v>8</v>
      </c>
      <c r="AW38" s="27"/>
      <c r="AX38" s="21"/>
      <c r="AY38" s="39">
        <f t="shared" si="10"/>
        <v>213.41</v>
      </c>
      <c r="BA38" s="10">
        <v>37</v>
      </c>
    </row>
    <row r="39" spans="1:53" s="10" customFormat="1" ht="15" customHeight="1">
      <c r="A39" s="21"/>
      <c r="B39" s="21">
        <v>9</v>
      </c>
      <c r="C39" s="21"/>
      <c r="D39" s="28" t="str">
        <f>IF(C39="","",VLOOKUP(C39,'４年女子記録'!$A$5:$D$54,2))</f>
        <v/>
      </c>
      <c r="E39" s="28" t="str">
        <f>IF(C39="","",VLOOKUP(C39,'４年女子記録'!$A$5:$D$54,3))</f>
        <v/>
      </c>
      <c r="F39" s="29" t="str">
        <f>IF(C39="","",VLOOKUP(C39,'４年女子記録'!$A$5:$D$54,4))</f>
        <v/>
      </c>
      <c r="G39" s="21"/>
      <c r="H39" s="26"/>
      <c r="I39" s="26" t="s">
        <v>18</v>
      </c>
      <c r="J39" s="34"/>
      <c r="K39" s="26" t="s">
        <v>19</v>
      </c>
      <c r="L39" s="34"/>
      <c r="M39" s="27"/>
      <c r="N39" s="25" t="str">
        <f t="shared" si="6"/>
        <v/>
      </c>
      <c r="O39" s="27"/>
      <c r="P39" s="27"/>
      <c r="Q39" s="39" t="str">
        <f t="shared" si="7"/>
        <v/>
      </c>
      <c r="R39" s="21"/>
      <c r="S39" s="27">
        <v>9</v>
      </c>
      <c r="T39" s="21">
        <v>8</v>
      </c>
      <c r="U39" s="23" t="str">
        <f>IF($T39="","",VLOOKUP($T39,'５年女子記録 '!$A$5:$D$54,2))</f>
        <v>米田　実優</v>
      </c>
      <c r="V39" s="23" t="str">
        <f>IF($T39="","",VLOOKUP($T39,'５年女子記録 '!$A$5:$D$54,3))</f>
        <v>ﾖﾈﾀﾞ ﾐﾕｳ</v>
      </c>
      <c r="W39" s="23" t="str">
        <f>IF($T39="","",VLOOKUP($T39,'５年女子記録 '!$A$5:$D$54,4))</f>
        <v>河北AC</v>
      </c>
      <c r="X39" s="21"/>
      <c r="Y39" s="25">
        <v>4</v>
      </c>
      <c r="Z39" s="26" t="s">
        <v>18</v>
      </c>
      <c r="AA39" s="33">
        <v>3</v>
      </c>
      <c r="AB39" s="26" t="s">
        <v>19</v>
      </c>
      <c r="AC39" s="33">
        <v>19</v>
      </c>
      <c r="AD39" s="27"/>
      <c r="AE39" s="25">
        <f t="shared" si="8"/>
        <v>10</v>
      </c>
      <c r="AF39" s="27"/>
      <c r="AG39" s="21"/>
      <c r="AH39" s="39">
        <f t="shared" si="11"/>
        <v>243.19</v>
      </c>
      <c r="AI39" s="21"/>
      <c r="AJ39" s="27">
        <v>9</v>
      </c>
      <c r="AK39" s="21">
        <v>10</v>
      </c>
      <c r="AL39" s="23" t="str">
        <f>IF($AK39="","",VLOOKUP($AK39,'６年女子記録'!$A$5:$D$54,2))</f>
        <v>西田つばさ</v>
      </c>
      <c r="AM39" s="23" t="str">
        <f>IF($AK39="","",VLOOKUP($AK39,'６年女子記録'!$A$5:$D$54,3))</f>
        <v>ﾆｼﾀﾞ ﾂﾊﾞｻ</v>
      </c>
      <c r="AN39" s="24" t="str">
        <f>IF($AK39="","",VLOOKUP($AK39,'６年女子記録'!$A$5:$D$54,4))</f>
        <v>城山AC</v>
      </c>
      <c r="AO39" s="27"/>
      <c r="AP39" s="25">
        <v>3</v>
      </c>
      <c r="AQ39" s="26" t="s">
        <v>18</v>
      </c>
      <c r="AR39" s="33">
        <v>35</v>
      </c>
      <c r="AS39" s="26" t="s">
        <v>19</v>
      </c>
      <c r="AT39" s="33">
        <v>89</v>
      </c>
      <c r="AU39" s="27"/>
      <c r="AV39" s="25">
        <f t="shared" si="9"/>
        <v>9</v>
      </c>
      <c r="AW39" s="27"/>
      <c r="AX39" s="21"/>
      <c r="AY39" s="39">
        <f t="shared" si="10"/>
        <v>215.89</v>
      </c>
      <c r="BA39" s="10">
        <v>38</v>
      </c>
    </row>
    <row r="40" spans="1:53" s="10" customFormat="1" ht="15" customHeight="1">
      <c r="A40" s="21"/>
      <c r="B40" s="21">
        <v>10</v>
      </c>
      <c r="C40" s="21"/>
      <c r="D40" s="28" t="str">
        <f>IF(C40="","",VLOOKUP(C40,'４年女子記録'!$A$5:$D$54,2))</f>
        <v/>
      </c>
      <c r="E40" s="28" t="str">
        <f>IF(C40="","",VLOOKUP(C40,'４年女子記録'!$A$5:$D$54,3))</f>
        <v/>
      </c>
      <c r="F40" s="29" t="str">
        <f>IF(C40="","",VLOOKUP(C40,'４年女子記録'!$A$5:$D$54,4))</f>
        <v/>
      </c>
      <c r="G40" s="21"/>
      <c r="H40" s="26"/>
      <c r="I40" s="26" t="s">
        <v>18</v>
      </c>
      <c r="J40" s="34"/>
      <c r="K40" s="26" t="s">
        <v>19</v>
      </c>
      <c r="L40" s="34"/>
      <c r="M40" s="27"/>
      <c r="N40" s="25" t="str">
        <f t="shared" si="6"/>
        <v/>
      </c>
      <c r="O40" s="27"/>
      <c r="P40" s="27"/>
      <c r="Q40" s="39" t="str">
        <f t="shared" si="7"/>
        <v/>
      </c>
      <c r="R40" s="21"/>
      <c r="S40" s="27">
        <v>10</v>
      </c>
      <c r="T40" s="21">
        <v>17</v>
      </c>
      <c r="U40" s="23" t="str">
        <f>IF($T40="","",VLOOKUP($T40,'５年女子記録 '!$A$5:$D$54,2))</f>
        <v>菅村　映里沙</v>
      </c>
      <c r="V40" s="23" t="str">
        <f>IF($T40="","",VLOOKUP($T40,'５年女子記録 '!$A$5:$D$54,3))</f>
        <v xml:space="preserve">ｽｶﾞﾑﾗ ｴﾘｻ </v>
      </c>
      <c r="W40" s="23" t="str">
        <f>IF($T40="","",VLOOKUP($T40,'５年女子記録 '!$A$5:$D$54,4))</f>
        <v>スポコム金沢南</v>
      </c>
      <c r="X40" s="21"/>
      <c r="Y40" s="25">
        <v>4</v>
      </c>
      <c r="Z40" s="26" t="s">
        <v>18</v>
      </c>
      <c r="AA40" s="34">
        <v>9</v>
      </c>
      <c r="AB40" s="26" t="s">
        <v>19</v>
      </c>
      <c r="AC40" s="34">
        <v>40</v>
      </c>
      <c r="AD40" s="27"/>
      <c r="AE40" s="25">
        <f t="shared" si="8"/>
        <v>11</v>
      </c>
      <c r="AF40" s="27"/>
      <c r="AG40" s="21"/>
      <c r="AH40" s="39">
        <f t="shared" si="11"/>
        <v>249.4</v>
      </c>
      <c r="AI40" s="21"/>
      <c r="AJ40" s="27">
        <v>10</v>
      </c>
      <c r="AK40" s="21">
        <v>15</v>
      </c>
      <c r="AL40" s="23" t="str">
        <f>IF($AK40="","",VLOOKUP($AK40,'６年女子記録'!$A$5:$D$54,2))</f>
        <v>木下　千紗都</v>
      </c>
      <c r="AM40" s="23" t="str">
        <f>IF($AK40="","",VLOOKUP($AK40,'６年女子記録'!$A$5:$D$54,3))</f>
        <v>ｷﾉｼﾀ ﾁｻﾄ</v>
      </c>
      <c r="AN40" s="24" t="str">
        <f>IF($AK40="","",VLOOKUP($AK40,'６年女子記録'!$A$5:$D$54,4))</f>
        <v>河北AC</v>
      </c>
      <c r="AO40" s="27"/>
      <c r="AP40" s="25">
        <v>3</v>
      </c>
      <c r="AQ40" s="26" t="s">
        <v>18</v>
      </c>
      <c r="AR40" s="34">
        <v>36</v>
      </c>
      <c r="AS40" s="26" t="s">
        <v>19</v>
      </c>
      <c r="AT40" s="34">
        <v>22</v>
      </c>
      <c r="AU40" s="27"/>
      <c r="AV40" s="25">
        <f t="shared" si="9"/>
        <v>10</v>
      </c>
      <c r="AW40" s="27"/>
      <c r="AX40" s="21"/>
      <c r="AY40" s="39">
        <f t="shared" si="10"/>
        <v>216.22</v>
      </c>
      <c r="BA40" s="10">
        <v>39</v>
      </c>
    </row>
    <row r="41" spans="1:53" s="10" customFormat="1" ht="15" customHeight="1">
      <c r="A41" s="21"/>
      <c r="B41" s="21">
        <v>11</v>
      </c>
      <c r="C41" s="21"/>
      <c r="D41" s="28" t="str">
        <f>IF(C41="","",VLOOKUP(C41,'４年女子記録'!$A$5:$D$54,2))</f>
        <v/>
      </c>
      <c r="E41" s="28" t="str">
        <f>IF(C41="","",VLOOKUP(C41,'４年女子記録'!$A$5:$D$54,3))</f>
        <v/>
      </c>
      <c r="F41" s="29" t="str">
        <f>IF(C41="","",VLOOKUP(C41,'４年女子記録'!$A$5:$D$54,4))</f>
        <v/>
      </c>
      <c r="G41" s="21"/>
      <c r="H41" s="26"/>
      <c r="I41" s="26" t="s">
        <v>18</v>
      </c>
      <c r="J41" s="34"/>
      <c r="K41" s="26" t="s">
        <v>19</v>
      </c>
      <c r="L41" s="34"/>
      <c r="M41" s="27"/>
      <c r="N41" s="25" t="str">
        <f t="shared" si="6"/>
        <v/>
      </c>
      <c r="O41" s="27"/>
      <c r="P41" s="27"/>
      <c r="Q41" s="39" t="str">
        <f t="shared" si="7"/>
        <v/>
      </c>
      <c r="R41" s="21"/>
      <c r="S41" s="27">
        <v>11</v>
      </c>
      <c r="T41" s="21">
        <v>2</v>
      </c>
      <c r="U41" s="23" t="str">
        <f>IF($T41="","",VLOOKUP($T41,'５年女子記録 '!$A$5:$D$54,2))</f>
        <v>東　悠愛</v>
      </c>
      <c r="V41" s="23" t="str">
        <f>IF($T41="","",VLOOKUP($T41,'５年女子記録 '!$A$5:$D$54,3))</f>
        <v>ﾋｶﾞｼ ﾕｱ</v>
      </c>
      <c r="W41" s="23" t="str">
        <f>IF($T41="","",VLOOKUP($T41,'５年女子記録 '!$A$5:$D$54,4))</f>
        <v>寺井ジュニア</v>
      </c>
      <c r="X41" s="21"/>
      <c r="Y41" s="25">
        <v>4</v>
      </c>
      <c r="Z41" s="26" t="s">
        <v>18</v>
      </c>
      <c r="AA41" s="33">
        <v>13</v>
      </c>
      <c r="AB41" s="26" t="s">
        <v>19</v>
      </c>
      <c r="AC41" s="33">
        <v>14</v>
      </c>
      <c r="AD41" s="27"/>
      <c r="AE41" s="25">
        <f t="shared" si="8"/>
        <v>13</v>
      </c>
      <c r="AF41" s="27"/>
      <c r="AG41" s="21"/>
      <c r="AH41" s="39">
        <f t="shared" si="11"/>
        <v>253.14</v>
      </c>
      <c r="AI41" s="21"/>
      <c r="AJ41" s="27">
        <v>11</v>
      </c>
      <c r="AK41" s="21">
        <v>9</v>
      </c>
      <c r="AL41" s="23" t="str">
        <f>IF($AK41="","",VLOOKUP($AK41,'６年女子記録'!$A$5:$D$54,2))</f>
        <v>寺井　美鈴</v>
      </c>
      <c r="AM41" s="23" t="str">
        <f>IF($AK41="","",VLOOKUP($AK41,'６年女子記録'!$A$5:$D$54,3))</f>
        <v>ﾃﾗｲ ﾐｽｽﾞ</v>
      </c>
      <c r="AN41" s="24" t="str">
        <f>IF($AK41="","",VLOOKUP($AK41,'６年女子記録'!$A$5:$D$54,4))</f>
        <v>城山AC</v>
      </c>
      <c r="AO41" s="27"/>
      <c r="AP41" s="25">
        <v>3</v>
      </c>
      <c r="AQ41" s="26" t="s">
        <v>18</v>
      </c>
      <c r="AR41" s="33">
        <v>37</v>
      </c>
      <c r="AS41" s="26" t="s">
        <v>19</v>
      </c>
      <c r="AT41" s="33">
        <v>33</v>
      </c>
      <c r="AU41" s="27"/>
      <c r="AV41" s="25">
        <f t="shared" si="9"/>
        <v>11</v>
      </c>
      <c r="AW41" s="27"/>
      <c r="AX41" s="21"/>
      <c r="AY41" s="39">
        <f t="shared" si="10"/>
        <v>217.33</v>
      </c>
      <c r="BA41" s="10">
        <v>40</v>
      </c>
    </row>
    <row r="42" spans="1:53" s="10" customFormat="1" ht="15" customHeight="1">
      <c r="A42" s="21"/>
      <c r="B42" s="21">
        <v>12</v>
      </c>
      <c r="C42" s="21"/>
      <c r="D42" s="28" t="str">
        <f>IF(C42="","",VLOOKUP(C42,'４年女子記録'!$A$5:$D$54,2))</f>
        <v/>
      </c>
      <c r="E42" s="28" t="str">
        <f>IF(C42="","",VLOOKUP(C42,'４年女子記録'!$A$5:$D$54,3))</f>
        <v/>
      </c>
      <c r="F42" s="29" t="str">
        <f>IF(C42="","",VLOOKUP(C42,'４年女子記録'!$A$5:$D$54,4))</f>
        <v/>
      </c>
      <c r="G42" s="21"/>
      <c r="H42" s="26"/>
      <c r="I42" s="26" t="s">
        <v>18</v>
      </c>
      <c r="J42" s="34"/>
      <c r="K42" s="26" t="s">
        <v>19</v>
      </c>
      <c r="L42" s="34"/>
      <c r="M42" s="27"/>
      <c r="N42" s="25" t="str">
        <f t="shared" si="6"/>
        <v/>
      </c>
      <c r="O42" s="27"/>
      <c r="P42" s="27"/>
      <c r="Q42" s="39" t="str">
        <f t="shared" si="7"/>
        <v/>
      </c>
      <c r="R42" s="21"/>
      <c r="S42" s="27">
        <v>12</v>
      </c>
      <c r="T42" s="21">
        <v>4</v>
      </c>
      <c r="U42" s="23" t="str">
        <f>IF($T42="","",VLOOKUP($T42,'５年女子記録 '!$A$5:$D$54,2))</f>
        <v>吉田　紗菜</v>
      </c>
      <c r="V42" s="23" t="str">
        <f>IF($T42="","",VLOOKUP($T42,'５年女子記録 '!$A$5:$D$54,3))</f>
        <v>ﾖｼﾀ ｻﾅ</v>
      </c>
      <c r="W42" s="23" t="str">
        <f>IF($T42="","",VLOOKUP($T42,'５年女子記録 '!$A$5:$D$54,4))</f>
        <v>寺井ジュニア</v>
      </c>
      <c r="X42" s="21"/>
      <c r="Y42" s="25">
        <v>4</v>
      </c>
      <c r="Z42" s="26" t="s">
        <v>18</v>
      </c>
      <c r="AA42" s="34">
        <v>13</v>
      </c>
      <c r="AB42" s="26" t="s">
        <v>19</v>
      </c>
      <c r="AC42" s="34">
        <v>71</v>
      </c>
      <c r="AD42" s="27"/>
      <c r="AE42" s="25">
        <f t="shared" si="8"/>
        <v>14</v>
      </c>
      <c r="AF42" s="27"/>
      <c r="AG42" s="21"/>
      <c r="AH42" s="39">
        <f t="shared" si="11"/>
        <v>253.71</v>
      </c>
      <c r="AI42" s="21"/>
      <c r="AJ42" s="27">
        <v>12</v>
      </c>
      <c r="AK42" s="21">
        <v>7</v>
      </c>
      <c r="AL42" s="23" t="str">
        <f>IF($AK42="","",VLOOKUP($AK42,'６年女子記録'!$A$5:$D$54,2))</f>
        <v>南出　百々香</v>
      </c>
      <c r="AM42" s="23" t="str">
        <f>IF($AK42="","",VLOOKUP($AK42,'６年女子記録'!$A$5:$D$54,3))</f>
        <v>ﾐﾅﾐﾃﾞ ﾓﾓｶ</v>
      </c>
      <c r="AN42" s="24" t="str">
        <f>IF($AK42="","",VLOOKUP($AK42,'６年女子記録'!$A$5:$D$54,4))</f>
        <v>モアSPC加賀</v>
      </c>
      <c r="AO42" s="27"/>
      <c r="AP42" s="25">
        <v>3</v>
      </c>
      <c r="AQ42" s="26" t="s">
        <v>18</v>
      </c>
      <c r="AR42" s="34">
        <v>39</v>
      </c>
      <c r="AS42" s="26" t="s">
        <v>19</v>
      </c>
      <c r="AT42" s="34">
        <v>82</v>
      </c>
      <c r="AU42" s="27"/>
      <c r="AV42" s="25">
        <f t="shared" si="9"/>
        <v>12</v>
      </c>
      <c r="AW42" s="27"/>
      <c r="AX42" s="21"/>
      <c r="AY42" s="39">
        <f t="shared" si="10"/>
        <v>219.82</v>
      </c>
      <c r="BA42" s="10">
        <v>41</v>
      </c>
    </row>
    <row r="43" spans="1:53" s="10" customFormat="1" ht="15" customHeight="1">
      <c r="A43" s="21"/>
      <c r="B43" s="21">
        <v>13</v>
      </c>
      <c r="C43" s="21"/>
      <c r="D43" s="28" t="str">
        <f>IF(C43="","",VLOOKUP(C43,'４年女子記録'!$A$5:$D$54,2))</f>
        <v/>
      </c>
      <c r="E43" s="28" t="str">
        <f>IF(C43="","",VLOOKUP(C43,'４年女子記録'!$A$5:$D$54,3))</f>
        <v/>
      </c>
      <c r="F43" s="29" t="str">
        <f>IF(C43="","",VLOOKUP(C43,'４年女子記録'!$A$5:$D$54,4))</f>
        <v/>
      </c>
      <c r="G43" s="21"/>
      <c r="H43" s="26"/>
      <c r="I43" s="26" t="s">
        <v>18</v>
      </c>
      <c r="J43" s="34"/>
      <c r="K43" s="26" t="s">
        <v>19</v>
      </c>
      <c r="L43" s="34"/>
      <c r="M43" s="27"/>
      <c r="N43" s="25" t="str">
        <f t="shared" si="6"/>
        <v/>
      </c>
      <c r="O43" s="27"/>
      <c r="P43" s="27"/>
      <c r="Q43" s="39" t="str">
        <f t="shared" si="7"/>
        <v/>
      </c>
      <c r="R43" s="21"/>
      <c r="S43" s="27">
        <v>13</v>
      </c>
      <c r="T43" s="21">
        <v>24</v>
      </c>
      <c r="U43" s="23" t="str">
        <f>IF($T43="","",VLOOKUP($T43,'５年女子記録 '!$A$5:$D$54,2))</f>
        <v>瀧川　ひなた</v>
      </c>
      <c r="V43" s="23" t="str">
        <f>IF($T43="","",VLOOKUP($T43,'５年女子記録 '!$A$5:$D$54,3))</f>
        <v>ﾀｷｶﾜ ﾋﾅﾀ</v>
      </c>
      <c r="W43" s="23" t="str">
        <f>IF($T43="","",VLOOKUP($T43,'５年女子記録 '!$A$5:$D$54,4))</f>
        <v>志賀ジュニア陸上教室</v>
      </c>
      <c r="X43" s="21"/>
      <c r="Y43" s="25">
        <v>4</v>
      </c>
      <c r="Z43" s="26" t="s">
        <v>18</v>
      </c>
      <c r="AA43" s="33">
        <v>18</v>
      </c>
      <c r="AB43" s="26" t="s">
        <v>19</v>
      </c>
      <c r="AC43" s="33">
        <v>75</v>
      </c>
      <c r="AD43" s="27"/>
      <c r="AE43" s="25">
        <f t="shared" si="8"/>
        <v>16</v>
      </c>
      <c r="AF43" s="27"/>
      <c r="AG43" s="21"/>
      <c r="AH43" s="39">
        <f t="shared" si="11"/>
        <v>258.75</v>
      </c>
      <c r="AI43" s="21"/>
      <c r="AJ43" s="27">
        <v>13</v>
      </c>
      <c r="AK43" s="21">
        <v>8</v>
      </c>
      <c r="AL43" s="23" t="str">
        <f>IF($AK43="","",VLOOKUP($AK43,'６年女子記録'!$A$5:$D$54,2))</f>
        <v>小崎　由愛</v>
      </c>
      <c r="AM43" s="23" t="str">
        <f>IF($AK43="","",VLOOKUP($AK43,'６年女子記録'!$A$5:$D$54,3))</f>
        <v>ｺｻｷ ﾕｳﾅ</v>
      </c>
      <c r="AN43" s="24" t="str">
        <f>IF($AK43="","",VLOOKUP($AK43,'６年女子記録'!$A$5:$D$54,4))</f>
        <v>城山AC</v>
      </c>
      <c r="AO43" s="27"/>
      <c r="AP43" s="25">
        <v>3</v>
      </c>
      <c r="AQ43" s="26" t="s">
        <v>18</v>
      </c>
      <c r="AR43" s="33">
        <v>41</v>
      </c>
      <c r="AS43" s="26" t="s">
        <v>19</v>
      </c>
      <c r="AT43" s="33">
        <v>70</v>
      </c>
      <c r="AU43" s="27"/>
      <c r="AV43" s="25">
        <f t="shared" si="9"/>
        <v>13</v>
      </c>
      <c r="AW43" s="27"/>
      <c r="AX43" s="21"/>
      <c r="AY43" s="39">
        <f t="shared" si="10"/>
        <v>221.7</v>
      </c>
      <c r="BA43" s="10">
        <v>42</v>
      </c>
    </row>
    <row r="44" spans="1:53" s="10" customFormat="1" ht="15" customHeight="1">
      <c r="A44" s="21"/>
      <c r="B44" s="21">
        <v>14</v>
      </c>
      <c r="C44" s="21"/>
      <c r="D44" s="28" t="str">
        <f>IF(C44="","",VLOOKUP(C44,'４年女子記録'!$A$5:$D$54,2))</f>
        <v/>
      </c>
      <c r="E44" s="28" t="str">
        <f>IF(C44="","",VLOOKUP(C44,'４年女子記録'!$A$5:$D$54,3))</f>
        <v/>
      </c>
      <c r="F44" s="29" t="str">
        <f>IF(C44="","",VLOOKUP(C44,'４年女子記録'!$A$5:$D$54,4))</f>
        <v/>
      </c>
      <c r="G44" s="21"/>
      <c r="H44" s="26"/>
      <c r="I44" s="26" t="s">
        <v>18</v>
      </c>
      <c r="J44" s="34"/>
      <c r="K44" s="26" t="s">
        <v>19</v>
      </c>
      <c r="L44" s="34"/>
      <c r="M44" s="27"/>
      <c r="N44" s="25" t="str">
        <f t="shared" si="6"/>
        <v/>
      </c>
      <c r="O44" s="27"/>
      <c r="P44" s="27"/>
      <c r="Q44" s="39" t="str">
        <f t="shared" si="7"/>
        <v/>
      </c>
      <c r="R44" s="21"/>
      <c r="S44" s="27">
        <v>14</v>
      </c>
      <c r="T44" s="21"/>
      <c r="U44" s="23" t="str">
        <f>IF($T44="","",VLOOKUP($T44,'５年女子記録 '!$A$5:$D$54,2))</f>
        <v/>
      </c>
      <c r="V44" s="23" t="str">
        <f>IF($T44="","",VLOOKUP($T44,'５年女子記録 '!$A$5:$D$54,3))</f>
        <v/>
      </c>
      <c r="W44" s="23" t="str">
        <f>IF($T44="","",VLOOKUP($T44,'５年女子記録 '!$A$5:$D$54,4))</f>
        <v/>
      </c>
      <c r="X44" s="21"/>
      <c r="Y44" s="26"/>
      <c r="Z44" s="26" t="s">
        <v>18</v>
      </c>
      <c r="AA44" s="34"/>
      <c r="AB44" s="26" t="s">
        <v>19</v>
      </c>
      <c r="AC44" s="34"/>
      <c r="AD44" s="27"/>
      <c r="AE44" s="25" t="str">
        <f t="shared" si="8"/>
        <v/>
      </c>
      <c r="AF44" s="27"/>
      <c r="AG44" s="21"/>
      <c r="AH44" s="39" t="str">
        <f t="shared" si="11"/>
        <v/>
      </c>
      <c r="AI44" s="21"/>
      <c r="AJ44" s="27">
        <v>14</v>
      </c>
      <c r="AK44" s="21">
        <v>24</v>
      </c>
      <c r="AL44" s="23" t="str">
        <f>IF($AK44="","",VLOOKUP($AK44,'６年女子記録'!$A$5:$D$54,2))</f>
        <v>廣田　梨乃</v>
      </c>
      <c r="AM44" s="23" t="str">
        <f>IF($AK44="","",VLOOKUP($AK44,'６年女子記録'!$A$5:$D$54,3))</f>
        <v>ﾋﾛﾀ ﾘﾉ</v>
      </c>
      <c r="AN44" s="24" t="str">
        <f>IF($AK44="","",VLOOKUP($AK44,'６年女子記録'!$A$5:$D$54,4))</f>
        <v>物見山ジュニア</v>
      </c>
      <c r="AO44" s="27"/>
      <c r="AP44" s="25">
        <v>3</v>
      </c>
      <c r="AQ44" s="26" t="s">
        <v>18</v>
      </c>
      <c r="AR44" s="34">
        <v>42</v>
      </c>
      <c r="AS44" s="26" t="s">
        <v>19</v>
      </c>
      <c r="AT44" s="34">
        <v>25</v>
      </c>
      <c r="AU44" s="27"/>
      <c r="AV44" s="25">
        <f t="shared" si="9"/>
        <v>14</v>
      </c>
      <c r="AW44" s="27"/>
      <c r="AX44" s="21"/>
      <c r="AY44" s="39">
        <f t="shared" si="10"/>
        <v>222.25</v>
      </c>
      <c r="BA44" s="10">
        <v>43</v>
      </c>
    </row>
    <row r="45" spans="1:53" s="10" customFormat="1" ht="15" customHeight="1">
      <c r="A45" s="21"/>
      <c r="B45" s="21">
        <v>15</v>
      </c>
      <c r="C45" s="21"/>
      <c r="D45" s="23" t="str">
        <f>IF(C45="","",VLOOKUP(C45,'４年女子記録'!$A$5:$D$54,2))</f>
        <v/>
      </c>
      <c r="E45" s="23" t="str">
        <f>IF(C45="","",VLOOKUP(C45,'４年女子記録'!$A$5:$D$54,3))</f>
        <v/>
      </c>
      <c r="F45" s="24" t="str">
        <f>IF(C45="","",VLOOKUP(C45,'４年女子記録'!$A$5:$D$54,4))</f>
        <v/>
      </c>
      <c r="G45" s="21"/>
      <c r="H45" s="26"/>
      <c r="I45" s="26" t="s">
        <v>18</v>
      </c>
      <c r="J45" s="34"/>
      <c r="K45" s="26" t="s">
        <v>19</v>
      </c>
      <c r="L45" s="34"/>
      <c r="M45" s="27"/>
      <c r="N45" s="25" t="str">
        <f t="shared" si="6"/>
        <v/>
      </c>
      <c r="O45" s="27"/>
      <c r="P45" s="27"/>
      <c r="Q45" s="39" t="str">
        <f t="shared" si="7"/>
        <v/>
      </c>
      <c r="R45" s="21"/>
      <c r="S45" s="27">
        <v>15</v>
      </c>
      <c r="T45" s="21"/>
      <c r="U45" s="23" t="str">
        <f>IF($T45="","",VLOOKUP($T45,'５年女子記録 '!$A$5:$D$54,2))</f>
        <v/>
      </c>
      <c r="V45" s="23" t="str">
        <f>IF($T45="","",VLOOKUP($T45,'５年女子記録 '!$A$5:$D$54,3))</f>
        <v/>
      </c>
      <c r="W45" s="23" t="str">
        <f>IF($T45="","",VLOOKUP($T45,'５年女子記録 '!$A$5:$D$54,4))</f>
        <v/>
      </c>
      <c r="X45" s="21"/>
      <c r="Y45" s="26"/>
      <c r="Z45" s="26" t="s">
        <v>18</v>
      </c>
      <c r="AA45" s="33"/>
      <c r="AB45" s="26" t="s">
        <v>19</v>
      </c>
      <c r="AC45" s="33"/>
      <c r="AD45" s="27"/>
      <c r="AE45" s="25" t="str">
        <f t="shared" si="8"/>
        <v/>
      </c>
      <c r="AF45" s="27"/>
      <c r="AG45" s="21"/>
      <c r="AH45" s="39" t="str">
        <f t="shared" si="11"/>
        <v/>
      </c>
      <c r="AI45" s="21"/>
      <c r="AJ45" s="27">
        <v>15</v>
      </c>
      <c r="AK45" s="21">
        <v>18</v>
      </c>
      <c r="AL45" s="23" t="str">
        <f>IF($AK45="","",VLOOKUP($AK45,'６年女子記録'!$A$5:$D$54,2))</f>
        <v>山本　加里菜</v>
      </c>
      <c r="AM45" s="23" t="str">
        <f>IF($AK45="","",VLOOKUP($AK45,'６年女子記録'!$A$5:$D$54,3))</f>
        <v>ﾔﾏﾓﾄ ｶﾘﾅ</v>
      </c>
      <c r="AN45" s="24" t="str">
        <f>IF($AK45="","",VLOOKUP($AK45,'６年女子記録'!$A$5:$D$54,4))</f>
        <v>河北AC</v>
      </c>
      <c r="AO45" s="27"/>
      <c r="AP45" s="25">
        <v>3</v>
      </c>
      <c r="AQ45" s="26" t="s">
        <v>18</v>
      </c>
      <c r="AR45" s="33">
        <v>43</v>
      </c>
      <c r="AS45" s="26" t="s">
        <v>19</v>
      </c>
      <c r="AT45" s="33">
        <v>44</v>
      </c>
      <c r="AU45" s="27"/>
      <c r="AV45" s="25">
        <f t="shared" si="9"/>
        <v>16</v>
      </c>
      <c r="AW45" s="27"/>
      <c r="AX45" s="21"/>
      <c r="AY45" s="39">
        <f t="shared" si="10"/>
        <v>223.44</v>
      </c>
      <c r="BA45" s="10">
        <v>44</v>
      </c>
    </row>
    <row r="46" spans="1:53" s="10" customFormat="1" ht="15" customHeight="1">
      <c r="A46" s="21"/>
      <c r="B46" s="21">
        <v>16</v>
      </c>
      <c r="C46" s="21"/>
      <c r="D46" s="23" t="str">
        <f>IF(C46="","",VLOOKUP(C46,'４年女子記録'!$A$5:$D$54,2))</f>
        <v/>
      </c>
      <c r="E46" s="23" t="str">
        <f>IF(C46="","",VLOOKUP(C46,'４年女子記録'!$A$5:$D$54,3))</f>
        <v/>
      </c>
      <c r="F46" s="24" t="str">
        <f>IF(C46="","",VLOOKUP(C46,'４年女子記録'!$A$5:$D$54,4))</f>
        <v/>
      </c>
      <c r="G46" s="21"/>
      <c r="H46" s="26"/>
      <c r="I46" s="26" t="s">
        <v>18</v>
      </c>
      <c r="J46" s="34"/>
      <c r="K46" s="26" t="s">
        <v>19</v>
      </c>
      <c r="L46" s="34"/>
      <c r="M46" s="27"/>
      <c r="N46" s="25" t="str">
        <f t="shared" si="6"/>
        <v/>
      </c>
      <c r="O46" s="27"/>
      <c r="P46" s="27"/>
      <c r="Q46" s="39" t="str">
        <f t="shared" si="7"/>
        <v/>
      </c>
      <c r="R46" s="21"/>
      <c r="S46" s="27">
        <v>16</v>
      </c>
      <c r="T46" s="21"/>
      <c r="U46" s="23" t="str">
        <f>IF($T46="","",VLOOKUP($T46,'５年女子記録 '!$A$5:$D$54,2))</f>
        <v/>
      </c>
      <c r="V46" s="23" t="str">
        <f>IF($T46="","",VLOOKUP($T46,'５年女子記録 '!$A$5:$D$54,3))</f>
        <v/>
      </c>
      <c r="W46" s="23" t="str">
        <f>IF($T46="","",VLOOKUP($T46,'５年女子記録 '!$A$5:$D$54,4))</f>
        <v/>
      </c>
      <c r="X46" s="27"/>
      <c r="Y46" s="26"/>
      <c r="Z46" s="26" t="s">
        <v>18</v>
      </c>
      <c r="AA46" s="34"/>
      <c r="AB46" s="26" t="s">
        <v>19</v>
      </c>
      <c r="AC46" s="34"/>
      <c r="AD46" s="27"/>
      <c r="AE46" s="25" t="str">
        <f t="shared" si="8"/>
        <v/>
      </c>
      <c r="AF46" s="27"/>
      <c r="AG46" s="21"/>
      <c r="AH46" s="39" t="str">
        <f t="shared" si="11"/>
        <v/>
      </c>
      <c r="AI46" s="21"/>
      <c r="AJ46" s="27">
        <v>16</v>
      </c>
      <c r="AK46" s="21">
        <v>4</v>
      </c>
      <c r="AL46" s="23" t="str">
        <f>IF($AK46="","",VLOOKUP($AK46,'６年女子記録'!$A$5:$D$54,2))</f>
        <v>小島　逢子</v>
      </c>
      <c r="AM46" s="23" t="str">
        <f>IF($AK46="","",VLOOKUP($AK46,'６年女子記録'!$A$5:$D$54,3))</f>
        <v>ｺｼﾞﾏ ｱｲｺ</v>
      </c>
      <c r="AN46" s="24" t="str">
        <f>IF($AK46="","",VLOOKUP($AK46,'６年女子記録'!$A$5:$D$54,4))</f>
        <v>モアSPC加賀</v>
      </c>
      <c r="AO46" s="27"/>
      <c r="AP46" s="25">
        <v>3</v>
      </c>
      <c r="AQ46" s="26" t="s">
        <v>18</v>
      </c>
      <c r="AR46" s="34">
        <v>43</v>
      </c>
      <c r="AS46" s="26" t="s">
        <v>19</v>
      </c>
      <c r="AT46" s="34">
        <v>92</v>
      </c>
      <c r="AU46" s="27"/>
      <c r="AV46" s="25">
        <f t="shared" si="9"/>
        <v>17</v>
      </c>
      <c r="AW46" s="27"/>
      <c r="AX46" s="21"/>
      <c r="AY46" s="39">
        <f t="shared" si="10"/>
        <v>223.92</v>
      </c>
      <c r="BA46" s="10" t="s">
        <v>52</v>
      </c>
    </row>
    <row r="47" spans="1:53" s="10" customFormat="1" ht="15" customHeight="1">
      <c r="A47" s="21"/>
      <c r="B47" s="21">
        <v>17</v>
      </c>
      <c r="C47" s="21"/>
      <c r="D47" s="23" t="str">
        <f>IF(C47="","",VLOOKUP(C47,'４年女子記録'!$A$5:$D$54,2))</f>
        <v/>
      </c>
      <c r="E47" s="23" t="str">
        <f>IF(C47="","",VLOOKUP(C47,'４年女子記録'!$A$5:$D$54,3))</f>
        <v/>
      </c>
      <c r="F47" s="24" t="str">
        <f>IF(C47="","",VLOOKUP(C47,'４年女子記録'!$A$5:$D$54,4))</f>
        <v/>
      </c>
      <c r="G47" s="21"/>
      <c r="H47" s="26"/>
      <c r="I47" s="26" t="s">
        <v>18</v>
      </c>
      <c r="J47" s="34"/>
      <c r="K47" s="26" t="s">
        <v>19</v>
      </c>
      <c r="L47" s="34"/>
      <c r="M47" s="27"/>
      <c r="N47" s="25" t="str">
        <f t="shared" si="6"/>
        <v/>
      </c>
      <c r="O47" s="27"/>
      <c r="P47" s="27"/>
      <c r="Q47" s="39" t="str">
        <f t="shared" si="7"/>
        <v/>
      </c>
      <c r="R47" s="21"/>
      <c r="S47" s="27">
        <v>17</v>
      </c>
      <c r="T47" s="21"/>
      <c r="U47" s="23" t="str">
        <f>IF($T47="","",VLOOKUP($T47,'５年女子記録 '!$A$5:$D$54,2))</f>
        <v/>
      </c>
      <c r="V47" s="23" t="str">
        <f>IF($T47="","",VLOOKUP($T47,'５年女子記録 '!$A$5:$D$54,3))</f>
        <v/>
      </c>
      <c r="W47" s="23" t="str">
        <f>IF($T47="","",VLOOKUP($T47,'５年女子記録 '!$A$5:$D$54,4))</f>
        <v/>
      </c>
      <c r="X47" s="21"/>
      <c r="Y47" s="26"/>
      <c r="Z47" s="26" t="s">
        <v>18</v>
      </c>
      <c r="AA47" s="33"/>
      <c r="AB47" s="26" t="s">
        <v>19</v>
      </c>
      <c r="AC47" s="33"/>
      <c r="AD47" s="27"/>
      <c r="AE47" s="25" t="str">
        <f t="shared" si="8"/>
        <v/>
      </c>
      <c r="AF47" s="27"/>
      <c r="AG47" s="21"/>
      <c r="AH47" s="39" t="str">
        <f t="shared" si="11"/>
        <v/>
      </c>
      <c r="AI47" s="21"/>
      <c r="AJ47" s="27">
        <v>17</v>
      </c>
      <c r="AK47" s="21">
        <v>11</v>
      </c>
      <c r="AL47" s="23" t="str">
        <f>IF($AK47="","",VLOOKUP($AK47,'６年女子記録'!$A$5:$D$54,2))</f>
        <v>黒崎ゆうわ</v>
      </c>
      <c r="AM47" s="23" t="str">
        <f>IF($AK47="","",VLOOKUP($AK47,'６年女子記録'!$A$5:$D$54,3))</f>
        <v>ｸﾛｻｷ ﾕｳﾜ</v>
      </c>
      <c r="AN47" s="24" t="str">
        <f>IF($AK47="","",VLOOKUP($AK47,'６年女子記録'!$A$5:$D$54,4))</f>
        <v>城山AC</v>
      </c>
      <c r="AO47" s="27"/>
      <c r="AP47" s="25">
        <v>3</v>
      </c>
      <c r="AQ47" s="26" t="s">
        <v>18</v>
      </c>
      <c r="AR47" s="33">
        <v>47</v>
      </c>
      <c r="AS47" s="26" t="s">
        <v>19</v>
      </c>
      <c r="AT47" s="33">
        <v>25</v>
      </c>
      <c r="AU47" s="27"/>
      <c r="AV47" s="25">
        <f t="shared" si="9"/>
        <v>19</v>
      </c>
      <c r="AW47" s="27"/>
      <c r="AX47" s="21"/>
      <c r="AY47" s="39">
        <f t="shared" si="10"/>
        <v>227.25</v>
      </c>
    </row>
    <row r="48" spans="1:53" s="10" customFormat="1" ht="15" customHeight="1">
      <c r="A48" s="21"/>
      <c r="B48" s="21">
        <v>18</v>
      </c>
      <c r="C48" s="21"/>
      <c r="D48" s="23" t="str">
        <f>IF(C48="","",VLOOKUP(C48,'４年女子記録'!$A$5:$D$54,2))</f>
        <v/>
      </c>
      <c r="E48" s="23" t="str">
        <f>IF(C48="","",VLOOKUP(C48,'４年女子記録'!$A$5:$D$54,3))</f>
        <v/>
      </c>
      <c r="F48" s="24" t="str">
        <f>IF(C48="","",VLOOKUP(C48,'４年女子記録'!$A$5:$D$54,4))</f>
        <v/>
      </c>
      <c r="G48" s="21"/>
      <c r="H48" s="26"/>
      <c r="I48" s="26" t="s">
        <v>18</v>
      </c>
      <c r="J48" s="34"/>
      <c r="K48" s="26" t="s">
        <v>19</v>
      </c>
      <c r="L48" s="34"/>
      <c r="M48" s="27"/>
      <c r="N48" s="25" t="str">
        <f t="shared" si="6"/>
        <v/>
      </c>
      <c r="O48" s="27"/>
      <c r="P48" s="27"/>
      <c r="Q48" s="39" t="str">
        <f t="shared" si="7"/>
        <v/>
      </c>
      <c r="R48" s="27"/>
      <c r="S48" s="27">
        <v>18</v>
      </c>
      <c r="T48" s="21"/>
      <c r="U48" s="23" t="str">
        <f>IF($T48="","",VLOOKUP($T48,'５年女子記録 '!$A$5:$D$54,2))</f>
        <v/>
      </c>
      <c r="V48" s="23" t="str">
        <f>IF($T48="","",VLOOKUP($T48,'５年女子記録 '!$A$5:$D$54,3))</f>
        <v/>
      </c>
      <c r="W48" s="23" t="str">
        <f>IF($T48="","",VLOOKUP($T48,'５年女子記録 '!$A$5:$D$54,4))</f>
        <v/>
      </c>
      <c r="X48" s="27"/>
      <c r="Y48" s="26"/>
      <c r="Z48" s="26" t="s">
        <v>18</v>
      </c>
      <c r="AA48" s="34"/>
      <c r="AB48" s="26" t="s">
        <v>19</v>
      </c>
      <c r="AC48" s="34"/>
      <c r="AD48" s="27"/>
      <c r="AE48" s="25" t="str">
        <f t="shared" si="8"/>
        <v/>
      </c>
      <c r="AF48" s="27"/>
      <c r="AG48" s="21"/>
      <c r="AH48" s="39" t="str">
        <f t="shared" si="11"/>
        <v/>
      </c>
      <c r="AI48" s="21"/>
      <c r="AJ48" s="27">
        <v>18</v>
      </c>
      <c r="AK48" s="21">
        <v>25</v>
      </c>
      <c r="AL48" s="23" t="str">
        <f>IF($AK48="","",VLOOKUP($AK48,'６年女子記録'!$A$5:$D$54,2))</f>
        <v>東　一花</v>
      </c>
      <c r="AM48" s="23" t="str">
        <f>IF($AK48="","",VLOOKUP($AK48,'６年女子記録'!$A$5:$D$54,3))</f>
        <v>ﾋｶﾞｼ ｲﾁｶ</v>
      </c>
      <c r="AN48" s="24" t="str">
        <f>IF($AK48="","",VLOOKUP($AK48,'６年女子記録'!$A$5:$D$54,4))</f>
        <v>物見山ジュニア</v>
      </c>
      <c r="AO48" s="27"/>
      <c r="AP48" s="25">
        <v>3</v>
      </c>
      <c r="AQ48" s="26" t="s">
        <v>18</v>
      </c>
      <c r="AR48" s="34">
        <v>52</v>
      </c>
      <c r="AS48" s="26" t="s">
        <v>19</v>
      </c>
      <c r="AT48" s="34">
        <v>4</v>
      </c>
      <c r="AU48" s="27"/>
      <c r="AV48" s="25">
        <f t="shared" si="9"/>
        <v>21</v>
      </c>
      <c r="AW48" s="27"/>
      <c r="AX48" s="21"/>
      <c r="AY48" s="39">
        <f t="shared" si="10"/>
        <v>232.04</v>
      </c>
    </row>
    <row r="49" spans="1:51" s="10" customFormat="1" ht="15" customHeight="1">
      <c r="A49" s="21"/>
      <c r="B49" s="21">
        <v>19</v>
      </c>
      <c r="C49" s="21"/>
      <c r="D49" s="23" t="str">
        <f>IF(C49="","",VLOOKUP(C49,'４年女子記録'!$A$5:$D$54,2))</f>
        <v/>
      </c>
      <c r="E49" s="23" t="str">
        <f>IF(C49="","",VLOOKUP(C49,'４年女子記録'!$A$5:$D$54,3))</f>
        <v/>
      </c>
      <c r="F49" s="24" t="str">
        <f>IF(C49="","",VLOOKUP(C49,'４年女子記録'!$A$5:$D$54,4))</f>
        <v/>
      </c>
      <c r="G49" s="21"/>
      <c r="H49" s="26"/>
      <c r="I49" s="26" t="s">
        <v>18</v>
      </c>
      <c r="J49" s="34"/>
      <c r="K49" s="26" t="s">
        <v>19</v>
      </c>
      <c r="L49" s="34"/>
      <c r="M49" s="27"/>
      <c r="N49" s="25" t="str">
        <f t="shared" si="6"/>
        <v/>
      </c>
      <c r="O49" s="27"/>
      <c r="P49" s="27"/>
      <c r="Q49" s="39" t="str">
        <f t="shared" si="7"/>
        <v/>
      </c>
      <c r="R49" s="27"/>
      <c r="S49" s="27">
        <v>19</v>
      </c>
      <c r="T49" s="21"/>
      <c r="U49" s="23" t="str">
        <f>IF($T49="","",VLOOKUP($T49,'５年女子記録 '!$A$5:$D$54,2))</f>
        <v/>
      </c>
      <c r="V49" s="23" t="str">
        <f>IF($T49="","",VLOOKUP($T49,'５年女子記録 '!$A$5:$D$54,3))</f>
        <v/>
      </c>
      <c r="W49" s="23" t="str">
        <f>IF($T49="","",VLOOKUP($T49,'５年女子記録 '!$A$5:$D$54,4))</f>
        <v/>
      </c>
      <c r="X49" s="27"/>
      <c r="Y49" s="26"/>
      <c r="Z49" s="26" t="s">
        <v>18</v>
      </c>
      <c r="AA49" s="33"/>
      <c r="AB49" s="26" t="s">
        <v>19</v>
      </c>
      <c r="AC49" s="33"/>
      <c r="AD49" s="27"/>
      <c r="AE49" s="25" t="str">
        <f t="shared" si="8"/>
        <v/>
      </c>
      <c r="AF49" s="27"/>
      <c r="AG49" s="21"/>
      <c r="AH49" s="39" t="str">
        <f t="shared" si="11"/>
        <v/>
      </c>
      <c r="AI49" s="21"/>
      <c r="AJ49" s="27">
        <v>19</v>
      </c>
      <c r="AK49" s="21"/>
      <c r="AL49" s="23" t="str">
        <f>IF($AK49="","",VLOOKUP($AK49,'６年女子記録'!$A$5:$D$54,2))</f>
        <v/>
      </c>
      <c r="AM49" s="23" t="str">
        <f>IF($AK49="","",VLOOKUP($AK49,'６年女子記録'!$A$5:$D$54,3))</f>
        <v/>
      </c>
      <c r="AN49" s="24" t="str">
        <f>IF($AK49="","",VLOOKUP($AK49,'６年女子記録'!$A$5:$D$54,4))</f>
        <v/>
      </c>
      <c r="AO49" s="27"/>
      <c r="AP49" s="25"/>
      <c r="AQ49" s="26" t="s">
        <v>18</v>
      </c>
      <c r="AR49" s="33"/>
      <c r="AS49" s="26" t="s">
        <v>19</v>
      </c>
      <c r="AT49" s="33"/>
      <c r="AU49" s="27"/>
      <c r="AV49" s="25" t="str">
        <f t="shared" si="9"/>
        <v/>
      </c>
      <c r="AW49" s="27"/>
      <c r="AX49" s="21"/>
      <c r="AY49" s="39" t="str">
        <f t="shared" si="10"/>
        <v/>
      </c>
    </row>
    <row r="50" spans="1:51" s="10" customFormat="1" ht="15" customHeight="1">
      <c r="A50" s="21"/>
      <c r="B50" s="21">
        <v>20</v>
      </c>
      <c r="C50" s="21"/>
      <c r="D50" s="21" t="str">
        <f>IF(C50="","",VLOOKUP(C50,'４年女子記録'!$A$5:$D$54,2))</f>
        <v/>
      </c>
      <c r="E50" s="21" t="str">
        <f>IF(C50="","",VLOOKUP(C50,'４年女子記録'!$A$5:$D$54,3))</f>
        <v/>
      </c>
      <c r="F50" s="30" t="str">
        <f>IF(C50="","",VLOOKUP(C50,'４年女子記録'!$A$5:$D$54,4))</f>
        <v/>
      </c>
      <c r="G50" s="21"/>
      <c r="H50" s="26"/>
      <c r="I50" s="26" t="s">
        <v>18</v>
      </c>
      <c r="J50" s="34"/>
      <c r="K50" s="26" t="s">
        <v>19</v>
      </c>
      <c r="L50" s="34"/>
      <c r="M50" s="27"/>
      <c r="N50" s="25" t="str">
        <f t="shared" si="6"/>
        <v/>
      </c>
      <c r="O50" s="27"/>
      <c r="P50" s="27"/>
      <c r="Q50" s="39" t="str">
        <f t="shared" si="7"/>
        <v/>
      </c>
      <c r="R50" s="27"/>
      <c r="S50" s="27">
        <v>20</v>
      </c>
      <c r="T50" s="21"/>
      <c r="U50" s="23" t="str">
        <f>IF($T50="","",VLOOKUP($T50,'５年女子記録 '!$A$5:$D$54,2))</f>
        <v/>
      </c>
      <c r="V50" s="23" t="str">
        <f>IF($T50="","",VLOOKUP($T50,'５年女子記録 '!$A$5:$D$54,3))</f>
        <v/>
      </c>
      <c r="W50" s="23" t="str">
        <f>IF($T50="","",VLOOKUP($T50,'５年女子記録 '!$A$5:$D$54,4))</f>
        <v/>
      </c>
      <c r="X50" s="27"/>
      <c r="Y50" s="26"/>
      <c r="Z50" s="26" t="s">
        <v>18</v>
      </c>
      <c r="AA50" s="34"/>
      <c r="AB50" s="26" t="s">
        <v>19</v>
      </c>
      <c r="AC50" s="34"/>
      <c r="AD50" s="27"/>
      <c r="AE50" s="25" t="str">
        <f t="shared" si="8"/>
        <v/>
      </c>
      <c r="AF50" s="27"/>
      <c r="AG50" s="21"/>
      <c r="AH50" s="39" t="str">
        <f t="shared" si="11"/>
        <v/>
      </c>
      <c r="AI50" s="21"/>
      <c r="AJ50" s="27">
        <v>20</v>
      </c>
      <c r="AK50" s="21"/>
      <c r="AL50" s="23" t="str">
        <f>IF($AK50="","",VLOOKUP($AK50,'６年女子記録'!$A$5:$D$54,2))</f>
        <v/>
      </c>
      <c r="AM50" s="23" t="str">
        <f>IF($AK50="","",VLOOKUP($AK50,'６年女子記録'!$A$5:$D$54,3))</f>
        <v/>
      </c>
      <c r="AN50" s="24" t="str">
        <f>IF($AK50="","",VLOOKUP($AK50,'６年女子記録'!$A$5:$D$54,4))</f>
        <v/>
      </c>
      <c r="AO50" s="27"/>
      <c r="AP50" s="26"/>
      <c r="AQ50" s="26" t="s">
        <v>18</v>
      </c>
      <c r="AR50" s="34"/>
      <c r="AS50" s="26" t="s">
        <v>19</v>
      </c>
      <c r="AT50" s="34"/>
      <c r="AU50" s="27"/>
      <c r="AV50" s="25" t="str">
        <f t="shared" si="9"/>
        <v/>
      </c>
      <c r="AW50" s="27"/>
      <c r="AX50" s="21"/>
      <c r="AY50" s="39" t="str">
        <f t="shared" si="10"/>
        <v/>
      </c>
    </row>
    <row r="51" spans="1:51" s="10" customFormat="1" ht="15" customHeight="1">
      <c r="A51" s="21"/>
      <c r="B51" s="21">
        <v>21</v>
      </c>
      <c r="C51" s="21"/>
      <c r="D51" s="21" t="str">
        <f>IF(C51="","",VLOOKUP(C51,'４年女子記録'!$A$5:$D$54,2))</f>
        <v/>
      </c>
      <c r="E51" s="21" t="str">
        <f>IF(C51="","",VLOOKUP(C51,'４年女子記録'!$A$5:$D$54,3))</f>
        <v/>
      </c>
      <c r="F51" s="30" t="str">
        <f>IF(C51="","",VLOOKUP(C51,'４年女子記録'!$A$5:$D$54,4))</f>
        <v/>
      </c>
      <c r="G51" s="21"/>
      <c r="H51" s="26"/>
      <c r="I51" s="26" t="s">
        <v>18</v>
      </c>
      <c r="J51" s="34"/>
      <c r="K51" s="26" t="s">
        <v>19</v>
      </c>
      <c r="L51" s="34"/>
      <c r="M51" s="27"/>
      <c r="N51" s="25" t="str">
        <f t="shared" si="6"/>
        <v/>
      </c>
      <c r="O51" s="27"/>
      <c r="P51" s="27"/>
      <c r="Q51" s="39" t="str">
        <f t="shared" si="7"/>
        <v/>
      </c>
      <c r="R51" s="27"/>
      <c r="S51" s="27">
        <v>21</v>
      </c>
      <c r="T51" s="21"/>
      <c r="U51" s="23" t="str">
        <f>IF($T51="","",VLOOKUP($T51,'５年女子記録 '!$A$5:$D$54,2))</f>
        <v/>
      </c>
      <c r="V51" s="23" t="str">
        <f>IF($T51="","",VLOOKUP($T51,'５年女子記録 '!$A$5:$D$54,3))</f>
        <v/>
      </c>
      <c r="W51" s="23" t="str">
        <f>IF($T51="","",VLOOKUP($T51,'５年女子記録 '!$A$5:$D$54,4))</f>
        <v/>
      </c>
      <c r="X51" s="27"/>
      <c r="Y51" s="26"/>
      <c r="Z51" s="26" t="s">
        <v>18</v>
      </c>
      <c r="AA51" s="33"/>
      <c r="AB51" s="26" t="s">
        <v>19</v>
      </c>
      <c r="AC51" s="33"/>
      <c r="AD51" s="27"/>
      <c r="AE51" s="25" t="str">
        <f t="shared" si="8"/>
        <v/>
      </c>
      <c r="AF51" s="27"/>
      <c r="AG51" s="21"/>
      <c r="AH51" s="39" t="str">
        <f t="shared" si="11"/>
        <v/>
      </c>
      <c r="AI51" s="21"/>
      <c r="AJ51" s="27">
        <v>21</v>
      </c>
      <c r="AK51" s="21"/>
      <c r="AL51" s="23" t="str">
        <f>IF($AK51="","",VLOOKUP($AK51,'６年女子記録'!$A$5:$D$54,2))</f>
        <v/>
      </c>
      <c r="AM51" s="23" t="str">
        <f>IF($AK51="","",VLOOKUP($AK51,'６年女子記録'!$A$5:$D$54,3))</f>
        <v/>
      </c>
      <c r="AN51" s="24" t="str">
        <f>IF($AK51="","",VLOOKUP($AK51,'６年女子記録'!$A$5:$D$54,4))</f>
        <v/>
      </c>
      <c r="AO51" s="27"/>
      <c r="AP51" s="26"/>
      <c r="AQ51" s="26" t="s">
        <v>18</v>
      </c>
      <c r="AR51" s="34"/>
      <c r="AS51" s="26" t="s">
        <v>19</v>
      </c>
      <c r="AT51" s="34"/>
      <c r="AU51" s="27"/>
      <c r="AV51" s="25" t="str">
        <f t="shared" si="9"/>
        <v/>
      </c>
      <c r="AW51" s="27"/>
      <c r="AX51" s="21"/>
      <c r="AY51" s="39" t="str">
        <f t="shared" si="10"/>
        <v/>
      </c>
    </row>
    <row r="52" spans="1:51" s="10" customFormat="1" ht="15" customHeight="1">
      <c r="A52" s="21"/>
      <c r="B52" s="21">
        <v>22</v>
      </c>
      <c r="C52" s="21"/>
      <c r="D52" s="21" t="str">
        <f>IF(C52="","",VLOOKUP(C52,'４年女子記録'!$A$5:$D$54,2))</f>
        <v/>
      </c>
      <c r="E52" s="21" t="str">
        <f>IF(C52="","",VLOOKUP(C52,'４年女子記録'!$A$5:$D$54,3))</f>
        <v/>
      </c>
      <c r="F52" s="30" t="str">
        <f>IF(C52="","",VLOOKUP(C52,'４年女子記録'!$A$5:$D$54,4))</f>
        <v/>
      </c>
      <c r="G52" s="21"/>
      <c r="H52" s="26"/>
      <c r="I52" s="26" t="s">
        <v>18</v>
      </c>
      <c r="J52" s="34"/>
      <c r="K52" s="26" t="s">
        <v>19</v>
      </c>
      <c r="L52" s="34"/>
      <c r="M52" s="27"/>
      <c r="N52" s="25" t="str">
        <f t="shared" si="6"/>
        <v/>
      </c>
      <c r="O52" s="27"/>
      <c r="P52" s="27"/>
      <c r="Q52" s="39" t="str">
        <f t="shared" si="7"/>
        <v/>
      </c>
      <c r="R52" s="27"/>
      <c r="S52" s="27">
        <v>22</v>
      </c>
      <c r="T52" s="21"/>
      <c r="U52" s="21" t="str">
        <f>IF($T52="","",VLOOKUP($T52,'５年女子記録 '!$A$5:$D$54,2))</f>
        <v/>
      </c>
      <c r="V52" s="21" t="str">
        <f>IF($T52="","",VLOOKUP($T52,'５年女子記録 '!$A$5:$D$54,3))</f>
        <v/>
      </c>
      <c r="W52" s="21" t="str">
        <f>IF($T52="","",VLOOKUP($T52,'５年女子記録 '!$A$5:$D$54,4))</f>
        <v/>
      </c>
      <c r="X52" s="27"/>
      <c r="Y52" s="26"/>
      <c r="Z52" s="26" t="s">
        <v>18</v>
      </c>
      <c r="AA52" s="34"/>
      <c r="AB52" s="26" t="s">
        <v>19</v>
      </c>
      <c r="AC52" s="34"/>
      <c r="AD52" s="27"/>
      <c r="AE52" s="25" t="str">
        <f t="shared" si="8"/>
        <v/>
      </c>
      <c r="AF52" s="27"/>
      <c r="AG52" s="21"/>
      <c r="AH52" s="39" t="str">
        <f t="shared" si="11"/>
        <v/>
      </c>
      <c r="AI52" s="27"/>
      <c r="AJ52" s="27">
        <v>22</v>
      </c>
      <c r="AK52" s="21"/>
      <c r="AL52" s="23" t="str">
        <f>IF($AK52="","",VLOOKUP($AK52,'６年女子記録'!$A$5:$D$54,2))</f>
        <v/>
      </c>
      <c r="AM52" s="23" t="str">
        <f>IF($AK52="","",VLOOKUP($AK52,'６年女子記録'!$A$5:$D$54,3))</f>
        <v/>
      </c>
      <c r="AN52" s="24" t="str">
        <f>IF($AK52="","",VLOOKUP($AK52,'６年女子記録'!$A$5:$D$54,4))</f>
        <v/>
      </c>
      <c r="AO52" s="27"/>
      <c r="AP52" s="26"/>
      <c r="AQ52" s="26" t="s">
        <v>18</v>
      </c>
      <c r="AR52" s="34"/>
      <c r="AS52" s="26" t="s">
        <v>19</v>
      </c>
      <c r="AT52" s="34"/>
      <c r="AU52" s="27"/>
      <c r="AV52" s="25" t="str">
        <f t="shared" si="9"/>
        <v/>
      </c>
      <c r="AW52" s="27"/>
      <c r="AX52" s="21"/>
      <c r="AY52" s="39" t="str">
        <f t="shared" si="10"/>
        <v/>
      </c>
    </row>
    <row r="53" spans="1:51" s="10" customFormat="1" ht="15" customHeight="1">
      <c r="A53" s="21"/>
      <c r="B53" s="21">
        <v>23</v>
      </c>
      <c r="C53" s="21"/>
      <c r="D53" s="21" t="str">
        <f>IF(C53="","",VLOOKUP(C53,'４年女子記録'!$A$5:$D$54,2))</f>
        <v/>
      </c>
      <c r="E53" s="21" t="str">
        <f>IF(C53="","",VLOOKUP(C53,'４年女子記録'!$A$5:$D$54,3))</f>
        <v/>
      </c>
      <c r="F53" s="30" t="str">
        <f>IF(C53="","",VLOOKUP(C53,'４年女子記録'!$A$5:$D$54,4))</f>
        <v/>
      </c>
      <c r="G53" s="21"/>
      <c r="H53" s="26"/>
      <c r="I53" s="26" t="s">
        <v>18</v>
      </c>
      <c r="J53" s="34"/>
      <c r="K53" s="26" t="s">
        <v>19</v>
      </c>
      <c r="L53" s="34"/>
      <c r="M53" s="27"/>
      <c r="N53" s="25" t="str">
        <f t="shared" si="6"/>
        <v/>
      </c>
      <c r="O53" s="27"/>
      <c r="P53" s="27"/>
      <c r="Q53" s="39" t="str">
        <f t="shared" si="7"/>
        <v/>
      </c>
      <c r="R53" s="27"/>
      <c r="S53" s="27">
        <v>23</v>
      </c>
      <c r="T53" s="21"/>
      <c r="U53" s="21" t="str">
        <f>IF($T53="","",VLOOKUP($T53,'５年女子記録 '!$A$5:$D$54,2))</f>
        <v/>
      </c>
      <c r="V53" s="21" t="str">
        <f>IF($T53="","",VLOOKUP($T53,'５年女子記録 '!$A$5:$D$54,3))</f>
        <v/>
      </c>
      <c r="W53" s="21" t="str">
        <f>IF($T53="","",VLOOKUP($T53,'５年女子記録 '!$A$5:$D$54,4))</f>
        <v/>
      </c>
      <c r="X53" s="27"/>
      <c r="Y53" s="26"/>
      <c r="Z53" s="26" t="s">
        <v>18</v>
      </c>
      <c r="AA53" s="34"/>
      <c r="AB53" s="26" t="s">
        <v>19</v>
      </c>
      <c r="AC53" s="33"/>
      <c r="AD53" s="27"/>
      <c r="AE53" s="25" t="str">
        <f t="shared" si="8"/>
        <v/>
      </c>
      <c r="AF53" s="27"/>
      <c r="AG53" s="21"/>
      <c r="AH53" s="39" t="str">
        <f t="shared" si="11"/>
        <v/>
      </c>
      <c r="AI53" s="27"/>
      <c r="AJ53" s="27">
        <v>23</v>
      </c>
      <c r="AK53" s="12"/>
      <c r="AL53" s="23" t="str">
        <f>IF($AK53="","",VLOOKUP($AK53,'６年女子記録'!$A$5:$D$54,2))</f>
        <v/>
      </c>
      <c r="AM53" s="23" t="str">
        <f>IF($AK53="","",VLOOKUP($AK53,'６年女子記録'!$A$5:$D$54,3))</f>
        <v/>
      </c>
      <c r="AN53" s="24" t="str">
        <f>IF($AK53="","",VLOOKUP($AK53,'６年女子記録'!$A$5:$D$54,4))</f>
        <v/>
      </c>
      <c r="AO53" s="11"/>
      <c r="AP53" s="26"/>
      <c r="AQ53" s="26" t="s">
        <v>18</v>
      </c>
      <c r="AR53" s="34"/>
      <c r="AS53" s="26" t="s">
        <v>19</v>
      </c>
      <c r="AT53" s="34"/>
      <c r="AU53" s="27"/>
      <c r="AV53" s="25" t="str">
        <f t="shared" si="9"/>
        <v/>
      </c>
      <c r="AW53" s="27"/>
      <c r="AX53" s="21"/>
      <c r="AY53" s="39" t="str">
        <f t="shared" si="10"/>
        <v/>
      </c>
    </row>
    <row r="54" spans="1:51" s="10" customFormat="1" ht="15" customHeight="1">
      <c r="A54" s="27"/>
      <c r="B54" s="21">
        <v>24</v>
      </c>
      <c r="C54" s="21"/>
      <c r="D54" s="21" t="str">
        <f>IF(C54="","",VLOOKUP(C54,'４年女子記録'!$A$5:$D$54,2))</f>
        <v/>
      </c>
      <c r="E54" s="21" t="str">
        <f>IF(C54="","",VLOOKUP(C54,'４年女子記録'!$A$5:$D$54,3))</f>
        <v/>
      </c>
      <c r="F54" s="30" t="str">
        <f>IF(C54="","",VLOOKUP(C54,'４年女子記録'!$A$5:$D$54,4))</f>
        <v/>
      </c>
      <c r="G54" s="27"/>
      <c r="H54" s="26"/>
      <c r="I54" s="26" t="s">
        <v>18</v>
      </c>
      <c r="J54" s="34"/>
      <c r="K54" s="26" t="s">
        <v>19</v>
      </c>
      <c r="L54" s="34"/>
      <c r="M54" s="27"/>
      <c r="N54" s="25" t="str">
        <f t="shared" si="6"/>
        <v/>
      </c>
      <c r="O54" s="27"/>
      <c r="P54" s="27"/>
      <c r="Q54" s="39" t="str">
        <f t="shared" si="7"/>
        <v/>
      </c>
      <c r="R54" s="27"/>
      <c r="S54" s="27">
        <v>24</v>
      </c>
      <c r="T54" s="27"/>
      <c r="U54" s="21" t="str">
        <f>IF($T54="","",VLOOKUP($T54,'５年女子記録 '!$A$5:$D$54,2))</f>
        <v/>
      </c>
      <c r="V54" s="21" t="str">
        <f>IF($T54="","",VLOOKUP($T54,'５年女子記録 '!$A$5:$D$54,3))</f>
        <v/>
      </c>
      <c r="W54" s="21" t="str">
        <f>IF($T54="","",VLOOKUP($T54,'５年女子記録 '!$A$5:$D$54,4))</f>
        <v/>
      </c>
      <c r="X54" s="27"/>
      <c r="Y54" s="26"/>
      <c r="Z54" s="26" t="s">
        <v>18</v>
      </c>
      <c r="AA54" s="34"/>
      <c r="AB54" s="26" t="s">
        <v>19</v>
      </c>
      <c r="AC54" s="34"/>
      <c r="AD54" s="27"/>
      <c r="AE54" s="25" t="str">
        <f t="shared" si="8"/>
        <v/>
      </c>
      <c r="AF54" s="27"/>
      <c r="AG54" s="21"/>
      <c r="AH54" s="39" t="str">
        <f t="shared" si="11"/>
        <v/>
      </c>
      <c r="AI54" s="27"/>
      <c r="AJ54" s="27">
        <v>24</v>
      </c>
      <c r="AK54" s="12"/>
      <c r="AL54" s="21" t="str">
        <f>IF($AK54="","",VLOOKUP($AK54,'６年女子記録'!$A$5:$D$54,2))</f>
        <v/>
      </c>
      <c r="AM54" s="21" t="str">
        <f>IF($AK54="","",VLOOKUP($AK54,'６年女子記録'!$A$5:$D$54,3))</f>
        <v/>
      </c>
      <c r="AN54" s="24" t="str">
        <f>IF($AK54="","",VLOOKUP($AK54,'６年女子記録'!$A$5:$D$54,4))</f>
        <v/>
      </c>
      <c r="AO54" s="11"/>
      <c r="AP54" s="26"/>
      <c r="AQ54" s="26" t="s">
        <v>18</v>
      </c>
      <c r="AR54" s="34"/>
      <c r="AS54" s="26" t="s">
        <v>19</v>
      </c>
      <c r="AT54" s="34"/>
      <c r="AU54" s="27"/>
      <c r="AV54" s="25" t="str">
        <f t="shared" si="9"/>
        <v/>
      </c>
      <c r="AW54" s="27"/>
      <c r="AX54" s="21"/>
      <c r="AY54" s="39" t="str">
        <f t="shared" si="10"/>
        <v/>
      </c>
    </row>
    <row r="55" spans="1:51" ht="15" customHeight="1">
      <c r="A55" s="27"/>
      <c r="B55" s="21">
        <v>25</v>
      </c>
      <c r="C55" s="21"/>
      <c r="D55" s="21" t="str">
        <f>IF(C55="","",VLOOKUP(C55,'４年女子記録'!$A$5:$D$54,2))</f>
        <v/>
      </c>
      <c r="E55" s="21" t="str">
        <f>IF(C55="","",VLOOKUP(C55,'４年女子記録'!$A$5:$D$54,3))</f>
        <v/>
      </c>
      <c r="F55" s="30" t="str">
        <f>IF(C55="","",VLOOKUP(C55,'４年女子記録'!$A$5:$D$54,4))</f>
        <v/>
      </c>
      <c r="G55" s="27"/>
      <c r="H55" s="26"/>
      <c r="I55" s="26" t="s">
        <v>18</v>
      </c>
      <c r="J55" s="34"/>
      <c r="K55" s="26" t="s">
        <v>19</v>
      </c>
      <c r="L55" s="34"/>
      <c r="M55" s="27"/>
      <c r="N55" s="25" t="str">
        <f t="shared" si="6"/>
        <v/>
      </c>
      <c r="O55" s="27"/>
      <c r="P55" s="27"/>
      <c r="Q55" s="40" t="str">
        <f t="shared" si="7"/>
        <v/>
      </c>
      <c r="R55" s="27"/>
      <c r="S55" s="27">
        <v>25</v>
      </c>
      <c r="T55" s="27"/>
      <c r="U55" s="21" t="str">
        <f>IF($T55="","",VLOOKUP($T55,'５年女子記録 '!$A$5:$D$54,2))</f>
        <v/>
      </c>
      <c r="V55" s="21" t="str">
        <f>IF($T55="","",VLOOKUP($T55,'５年女子記録 '!$A$5:$D$54,3))</f>
        <v/>
      </c>
      <c r="W55" s="21" t="str">
        <f>IF($T55="","",VLOOKUP($T55,'５年女子記録 '!$A$5:$D$54,4))</f>
        <v/>
      </c>
      <c r="X55" s="27"/>
      <c r="Y55" s="26"/>
      <c r="Z55" s="26" t="s">
        <v>18</v>
      </c>
      <c r="AA55" s="34"/>
      <c r="AB55" s="26" t="s">
        <v>19</v>
      </c>
      <c r="AC55" s="34"/>
      <c r="AD55" s="27"/>
      <c r="AE55" s="25" t="str">
        <f t="shared" si="8"/>
        <v/>
      </c>
      <c r="AF55" s="27"/>
      <c r="AG55" s="21"/>
      <c r="AH55" s="40" t="str">
        <f t="shared" si="11"/>
        <v/>
      </c>
      <c r="AI55" s="27"/>
      <c r="AJ55" s="27">
        <v>25</v>
      </c>
      <c r="AL55" s="23" t="str">
        <f>IF($AK55="","",VLOOKUP($AK55,'６年女子記録'!$A$5:$D$54,2))</f>
        <v/>
      </c>
      <c r="AM55" s="23" t="str">
        <f>IF($AK55="","",VLOOKUP($AK55,'６年女子記録'!$A$5:$D$54,3))</f>
        <v/>
      </c>
      <c r="AN55" s="24" t="str">
        <f>IF($AK55="","",VLOOKUP($AK55,'６年女子記録'!$A$5:$D$54,4))</f>
        <v/>
      </c>
      <c r="AP55" s="26"/>
      <c r="AQ55" s="26" t="s">
        <v>18</v>
      </c>
      <c r="AR55" s="34"/>
      <c r="AS55" s="26" t="s">
        <v>19</v>
      </c>
      <c r="AT55" s="34"/>
      <c r="AU55" s="27"/>
      <c r="AV55" s="25" t="str">
        <f t="shared" si="9"/>
        <v/>
      </c>
      <c r="AW55" s="27"/>
      <c r="AX55" s="21"/>
      <c r="AY55" s="40" t="str">
        <f t="shared" si="10"/>
        <v/>
      </c>
    </row>
    <row r="59" spans="1:51">
      <c r="AK59" s="27"/>
      <c r="AL59" s="27"/>
      <c r="AM59" s="27"/>
      <c r="AN59" s="27"/>
      <c r="AO59" s="27"/>
      <c r="AP59" s="27"/>
      <c r="AQ59" s="27"/>
      <c r="AR59" s="41"/>
      <c r="AS59" s="27"/>
      <c r="AT59" s="41"/>
      <c r="AU59" s="27"/>
      <c r="AV59" s="27"/>
    </row>
  </sheetData>
  <sortState xmlns:xlrd2="http://schemas.microsoft.com/office/spreadsheetml/2017/richdata2" ref="BA3:BA50">
    <sortCondition ref="BA3"/>
  </sortState>
  <mergeCells count="6">
    <mergeCell ref="H3:L3"/>
    <mergeCell ref="Y3:AC3"/>
    <mergeCell ref="AP3:AT3"/>
    <mergeCell ref="H30:L30"/>
    <mergeCell ref="Y30:AC30"/>
    <mergeCell ref="AP30:AT30"/>
  </mergeCells>
  <phoneticPr fontId="48"/>
  <pageMargins left="0.69930555555555596" right="0.69930555555555596" top="0.75" bottom="0.75" header="0.3" footer="0.3"/>
  <pageSetup paperSize="9" scale="91" orientation="portrait" verticalDpi="150" r:id="rId1"/>
  <colBreaks count="2" manualBreakCount="2">
    <brk id="17" max="1048575" man="1"/>
    <brk id="34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328"/>
  <sheetViews>
    <sheetView workbookViewId="0">
      <selection activeCell="E49" sqref="E49"/>
    </sheetView>
  </sheetViews>
  <sheetFormatPr defaultColWidth="9" defaultRowHeight="13.5"/>
  <cols>
    <col min="6" max="6" width="9" style="194"/>
    <col min="13" max="13" width="12.625" customWidth="1"/>
    <col min="14" max="14" width="7.125" customWidth="1"/>
    <col min="15" max="15" width="2.625" customWidth="1"/>
    <col min="16" max="16" width="6.125" customWidth="1"/>
    <col min="17" max="17" width="2.875" customWidth="1"/>
    <col min="18" max="18" width="3.5" customWidth="1"/>
  </cols>
  <sheetData>
    <row r="1" spans="2:22">
      <c r="C1" t="s">
        <v>243</v>
      </c>
      <c r="E1" t="s">
        <v>244</v>
      </c>
    </row>
    <row r="3" spans="2:22">
      <c r="B3" s="195" t="s">
        <v>7</v>
      </c>
      <c r="C3" s="195"/>
      <c r="E3" s="528" t="s">
        <v>245</v>
      </c>
      <c r="F3" s="529"/>
      <c r="H3" s="195" t="s">
        <v>246</v>
      </c>
      <c r="I3" s="195"/>
      <c r="K3" s="195" t="s">
        <v>247</v>
      </c>
      <c r="L3" s="195"/>
    </row>
    <row r="4" spans="2:22">
      <c r="B4" s="196" t="s">
        <v>12</v>
      </c>
      <c r="C4" s="197" t="s">
        <v>13</v>
      </c>
      <c r="E4" s="197" t="s">
        <v>12</v>
      </c>
      <c r="F4" s="197" t="s">
        <v>13</v>
      </c>
      <c r="H4" s="197" t="s">
        <v>12</v>
      </c>
      <c r="I4" s="197" t="s">
        <v>13</v>
      </c>
      <c r="K4" s="197" t="s">
        <v>12</v>
      </c>
      <c r="L4" s="197" t="s">
        <v>13</v>
      </c>
    </row>
    <row r="5" spans="2:22">
      <c r="B5" s="198">
        <v>12.9</v>
      </c>
      <c r="C5" s="197">
        <v>1000</v>
      </c>
      <c r="E5" s="199">
        <v>175.1</v>
      </c>
      <c r="F5" s="200">
        <v>1000</v>
      </c>
      <c r="H5" s="201">
        <v>2</v>
      </c>
      <c r="I5" s="197">
        <v>1</v>
      </c>
      <c r="K5" s="201">
        <v>6</v>
      </c>
      <c r="L5" s="197">
        <v>1</v>
      </c>
      <c r="V5" s="203">
        <f t="shared" ref="V5:V68" si="0">E5+0.1</f>
        <v>175.2</v>
      </c>
    </row>
    <row r="6" spans="2:22">
      <c r="B6" s="198">
        <v>13</v>
      </c>
      <c r="C6" s="197">
        <v>980</v>
      </c>
      <c r="E6" s="199">
        <v>175.3</v>
      </c>
      <c r="F6" s="200">
        <v>995</v>
      </c>
      <c r="H6" s="201">
        <v>2.0099999999999998</v>
      </c>
      <c r="I6" s="197">
        <v>5</v>
      </c>
      <c r="K6" s="201">
        <v>6.1</v>
      </c>
      <c r="L6" s="197">
        <v>5</v>
      </c>
      <c r="V6" s="203">
        <f t="shared" si="0"/>
        <v>175.4</v>
      </c>
    </row>
    <row r="7" spans="2:22">
      <c r="B7" s="198">
        <v>13.1</v>
      </c>
      <c r="C7" s="197">
        <v>960</v>
      </c>
      <c r="E7" s="202">
        <v>175.8</v>
      </c>
      <c r="F7" s="200">
        <v>990</v>
      </c>
      <c r="H7" s="201">
        <v>2.02</v>
      </c>
      <c r="I7" s="197">
        <f t="shared" ref="I7:I38" si="1">I6+5</f>
        <v>10</v>
      </c>
      <c r="K7" s="201">
        <v>6.24</v>
      </c>
      <c r="L7" s="197">
        <f t="shared" ref="L7:L38" si="2">L6+5</f>
        <v>10</v>
      </c>
      <c r="V7" s="203">
        <f t="shared" si="0"/>
        <v>175.9</v>
      </c>
    </row>
    <row r="8" spans="2:22">
      <c r="B8" s="198">
        <v>13.2</v>
      </c>
      <c r="C8" s="197">
        <v>940</v>
      </c>
      <c r="E8" s="199">
        <v>176.3</v>
      </c>
      <c r="F8" s="200">
        <v>985</v>
      </c>
      <c r="H8" s="201">
        <v>2.04</v>
      </c>
      <c r="I8" s="197">
        <f t="shared" si="1"/>
        <v>15</v>
      </c>
      <c r="K8" s="201">
        <v>6.36</v>
      </c>
      <c r="L8" s="197">
        <f t="shared" si="2"/>
        <v>15</v>
      </c>
      <c r="V8" s="203">
        <f t="shared" si="0"/>
        <v>176.4</v>
      </c>
    </row>
    <row r="9" spans="2:22">
      <c r="B9" s="198">
        <v>13.3</v>
      </c>
      <c r="C9" s="197">
        <v>920</v>
      </c>
      <c r="E9" s="199">
        <v>176.8</v>
      </c>
      <c r="F9" s="200">
        <v>980</v>
      </c>
      <c r="H9" s="201">
        <v>2.0499999999999998</v>
      </c>
      <c r="I9" s="197">
        <f t="shared" si="1"/>
        <v>20</v>
      </c>
      <c r="K9" s="201">
        <v>6.5</v>
      </c>
      <c r="L9" s="197">
        <f t="shared" si="2"/>
        <v>20</v>
      </c>
      <c r="V9" s="203">
        <f t="shared" si="0"/>
        <v>176.9</v>
      </c>
    </row>
    <row r="10" spans="2:22">
      <c r="B10" s="198">
        <v>13.4</v>
      </c>
      <c r="C10" s="197">
        <v>900</v>
      </c>
      <c r="E10" s="199">
        <v>177.3</v>
      </c>
      <c r="F10" s="200">
        <v>975</v>
      </c>
      <c r="H10" s="201">
        <v>2.06</v>
      </c>
      <c r="I10" s="197">
        <f t="shared" si="1"/>
        <v>25</v>
      </c>
      <c r="K10" s="201">
        <v>6.62</v>
      </c>
      <c r="L10" s="197">
        <f t="shared" si="2"/>
        <v>25</v>
      </c>
      <c r="V10" s="203">
        <f t="shared" si="0"/>
        <v>177.4</v>
      </c>
    </row>
    <row r="11" spans="2:22">
      <c r="B11" s="198">
        <v>13.5</v>
      </c>
      <c r="C11" s="197">
        <v>880</v>
      </c>
      <c r="E11" s="199">
        <v>177.8</v>
      </c>
      <c r="F11" s="200">
        <v>970</v>
      </c>
      <c r="H11" s="201">
        <v>2.0699999999999998</v>
      </c>
      <c r="I11" s="197">
        <f t="shared" si="1"/>
        <v>30</v>
      </c>
      <c r="K11" s="201">
        <v>6.76</v>
      </c>
      <c r="L11" s="197">
        <f t="shared" si="2"/>
        <v>30</v>
      </c>
      <c r="V11" s="203">
        <f t="shared" si="0"/>
        <v>177.9</v>
      </c>
    </row>
    <row r="12" spans="2:22">
      <c r="B12" s="198">
        <v>13.6</v>
      </c>
      <c r="C12" s="197">
        <v>860</v>
      </c>
      <c r="E12" s="199">
        <v>178.3</v>
      </c>
      <c r="F12" s="200">
        <v>965</v>
      </c>
      <c r="H12" s="201">
        <v>2.09</v>
      </c>
      <c r="I12" s="197">
        <f t="shared" si="1"/>
        <v>35</v>
      </c>
      <c r="K12" s="201">
        <v>6.88</v>
      </c>
      <c r="L12" s="197">
        <f t="shared" si="2"/>
        <v>35</v>
      </c>
      <c r="V12" s="203">
        <f t="shared" si="0"/>
        <v>178.4</v>
      </c>
    </row>
    <row r="13" spans="2:22">
      <c r="B13" s="198">
        <v>13.7</v>
      </c>
      <c r="C13" s="197">
        <v>840</v>
      </c>
      <c r="E13" s="199">
        <v>178.8</v>
      </c>
      <c r="F13" s="200">
        <v>960</v>
      </c>
      <c r="H13" s="201">
        <v>2.1</v>
      </c>
      <c r="I13" s="197">
        <f t="shared" si="1"/>
        <v>40</v>
      </c>
      <c r="K13" s="201">
        <v>7</v>
      </c>
      <c r="L13" s="197">
        <f t="shared" si="2"/>
        <v>40</v>
      </c>
      <c r="V13" s="203">
        <f t="shared" si="0"/>
        <v>178.9</v>
      </c>
    </row>
    <row r="14" spans="2:22">
      <c r="B14" s="198">
        <v>13.8</v>
      </c>
      <c r="C14" s="197">
        <v>820</v>
      </c>
      <c r="E14" s="199">
        <v>179.3</v>
      </c>
      <c r="F14" s="200">
        <v>955</v>
      </c>
      <c r="H14" s="201">
        <v>2.11</v>
      </c>
      <c r="I14" s="197">
        <f t="shared" si="1"/>
        <v>45</v>
      </c>
      <c r="K14" s="201">
        <v>7.16</v>
      </c>
      <c r="L14" s="197">
        <f t="shared" si="2"/>
        <v>45</v>
      </c>
      <c r="V14" s="203">
        <f t="shared" si="0"/>
        <v>179.4</v>
      </c>
    </row>
    <row r="15" spans="2:22">
      <c r="B15" s="198">
        <v>13.9</v>
      </c>
      <c r="C15" s="197">
        <v>800</v>
      </c>
      <c r="E15" s="199">
        <v>179.8</v>
      </c>
      <c r="F15" s="200">
        <v>950</v>
      </c>
      <c r="H15" s="201">
        <v>2.12</v>
      </c>
      <c r="I15" s="197">
        <f t="shared" si="1"/>
        <v>50</v>
      </c>
      <c r="K15" s="201">
        <v>7.28</v>
      </c>
      <c r="L15" s="197">
        <f t="shared" si="2"/>
        <v>50</v>
      </c>
      <c r="V15" s="203">
        <f t="shared" si="0"/>
        <v>179.9</v>
      </c>
    </row>
    <row r="16" spans="2:22">
      <c r="B16" s="198">
        <v>14</v>
      </c>
      <c r="C16" s="197">
        <v>785</v>
      </c>
      <c r="E16" s="199">
        <v>180.4</v>
      </c>
      <c r="F16" s="200">
        <v>945</v>
      </c>
      <c r="H16" s="201">
        <v>2.14</v>
      </c>
      <c r="I16" s="197">
        <f t="shared" si="1"/>
        <v>55</v>
      </c>
      <c r="K16" s="201">
        <v>7.42</v>
      </c>
      <c r="L16" s="197">
        <f t="shared" si="2"/>
        <v>55</v>
      </c>
      <c r="V16" s="203">
        <f t="shared" si="0"/>
        <v>180.5</v>
      </c>
    </row>
    <row r="17" spans="2:22">
      <c r="B17" s="198">
        <v>14.1</v>
      </c>
      <c r="C17" s="197">
        <v>770</v>
      </c>
      <c r="E17" s="199">
        <v>180.9</v>
      </c>
      <c r="F17" s="200">
        <v>940</v>
      </c>
      <c r="H17" s="201">
        <v>2.15</v>
      </c>
      <c r="I17" s="197">
        <f t="shared" si="1"/>
        <v>60</v>
      </c>
      <c r="K17" s="201">
        <v>7.56</v>
      </c>
      <c r="L17" s="197">
        <f t="shared" si="2"/>
        <v>60</v>
      </c>
      <c r="V17" s="203">
        <f t="shared" si="0"/>
        <v>181</v>
      </c>
    </row>
    <row r="18" spans="2:22">
      <c r="B18" s="198">
        <v>14.2</v>
      </c>
      <c r="C18" s="197">
        <v>755</v>
      </c>
      <c r="E18" s="199">
        <v>181.4</v>
      </c>
      <c r="F18" s="200">
        <v>935</v>
      </c>
      <c r="H18" s="201">
        <v>2.16</v>
      </c>
      <c r="I18" s="197">
        <f t="shared" si="1"/>
        <v>65</v>
      </c>
      <c r="K18" s="201">
        <v>7.7</v>
      </c>
      <c r="L18" s="197">
        <f t="shared" si="2"/>
        <v>65</v>
      </c>
      <c r="V18" s="203">
        <f t="shared" si="0"/>
        <v>181.5</v>
      </c>
    </row>
    <row r="19" spans="2:22">
      <c r="B19" s="198">
        <v>14.3</v>
      </c>
      <c r="C19" s="197">
        <v>740</v>
      </c>
      <c r="E19" s="199">
        <v>181.9</v>
      </c>
      <c r="F19" s="200">
        <v>930</v>
      </c>
      <c r="H19" s="201">
        <v>2.17</v>
      </c>
      <c r="I19" s="197">
        <f t="shared" si="1"/>
        <v>70</v>
      </c>
      <c r="K19" s="201">
        <v>7.84</v>
      </c>
      <c r="L19" s="197">
        <f t="shared" si="2"/>
        <v>70</v>
      </c>
      <c r="V19" s="203">
        <f t="shared" si="0"/>
        <v>182</v>
      </c>
    </row>
    <row r="20" spans="2:22">
      <c r="B20" s="198">
        <v>14.4</v>
      </c>
      <c r="C20" s="197">
        <v>725</v>
      </c>
      <c r="E20" s="199">
        <v>182.4</v>
      </c>
      <c r="F20" s="200">
        <v>925</v>
      </c>
      <c r="H20" s="201">
        <v>2.19</v>
      </c>
      <c r="I20" s="197">
        <f t="shared" si="1"/>
        <v>75</v>
      </c>
      <c r="K20" s="201">
        <v>7.98</v>
      </c>
      <c r="L20" s="197">
        <f t="shared" si="2"/>
        <v>75</v>
      </c>
      <c r="V20" s="203">
        <f t="shared" si="0"/>
        <v>182.5</v>
      </c>
    </row>
    <row r="21" spans="2:22">
      <c r="B21" s="198">
        <v>14.5</v>
      </c>
      <c r="C21" s="197">
        <v>710</v>
      </c>
      <c r="E21" s="199">
        <v>183</v>
      </c>
      <c r="F21" s="200">
        <v>920</v>
      </c>
      <c r="H21" s="201">
        <v>2.2000000000000002</v>
      </c>
      <c r="I21" s="197">
        <f t="shared" si="1"/>
        <v>80</v>
      </c>
      <c r="K21" s="201">
        <v>8.1199999999999992</v>
      </c>
      <c r="L21" s="197">
        <f t="shared" si="2"/>
        <v>80</v>
      </c>
      <c r="V21" s="203">
        <f t="shared" si="0"/>
        <v>183.1</v>
      </c>
    </row>
    <row r="22" spans="2:22">
      <c r="B22" s="198">
        <v>14.6</v>
      </c>
      <c r="C22" s="197">
        <v>695</v>
      </c>
      <c r="E22" s="199">
        <v>183.5</v>
      </c>
      <c r="F22" s="200">
        <v>915</v>
      </c>
      <c r="H22" s="201">
        <v>2.21</v>
      </c>
      <c r="I22" s="197">
        <f t="shared" si="1"/>
        <v>85</v>
      </c>
      <c r="K22" s="201">
        <v>8.2799999999999994</v>
      </c>
      <c r="L22" s="197">
        <f t="shared" si="2"/>
        <v>85</v>
      </c>
      <c r="V22" s="203">
        <f t="shared" si="0"/>
        <v>183.6</v>
      </c>
    </row>
    <row r="23" spans="2:22">
      <c r="B23" s="198">
        <v>14.7</v>
      </c>
      <c r="C23" s="197">
        <v>680</v>
      </c>
      <c r="E23" s="199">
        <v>184</v>
      </c>
      <c r="F23" s="200">
        <v>910</v>
      </c>
      <c r="H23" s="201">
        <v>2.2200000000000002</v>
      </c>
      <c r="I23" s="197">
        <f t="shared" si="1"/>
        <v>90</v>
      </c>
      <c r="K23" s="201">
        <v>8.42</v>
      </c>
      <c r="L23" s="197">
        <f t="shared" si="2"/>
        <v>90</v>
      </c>
      <c r="V23" s="203">
        <f t="shared" si="0"/>
        <v>184.1</v>
      </c>
    </row>
    <row r="24" spans="2:22">
      <c r="B24" s="198">
        <v>14.8</v>
      </c>
      <c r="C24" s="197">
        <v>665</v>
      </c>
      <c r="E24" s="199">
        <v>184.6</v>
      </c>
      <c r="F24" s="200">
        <v>905</v>
      </c>
      <c r="H24" s="201">
        <v>2.2400000000000002</v>
      </c>
      <c r="I24" s="197">
        <f t="shared" si="1"/>
        <v>95</v>
      </c>
      <c r="K24" s="201">
        <v>8.56</v>
      </c>
      <c r="L24" s="197">
        <f t="shared" si="2"/>
        <v>95</v>
      </c>
      <c r="V24" s="203">
        <f t="shared" si="0"/>
        <v>184.7</v>
      </c>
    </row>
    <row r="25" spans="2:22">
      <c r="B25" s="198">
        <v>14.9</v>
      </c>
      <c r="C25" s="197">
        <v>650</v>
      </c>
      <c r="E25" s="199">
        <v>185.1</v>
      </c>
      <c r="F25" s="200">
        <v>900</v>
      </c>
      <c r="H25" s="201">
        <v>2.25</v>
      </c>
      <c r="I25" s="197">
        <f t="shared" si="1"/>
        <v>100</v>
      </c>
      <c r="K25" s="201">
        <v>8.7200000000000006</v>
      </c>
      <c r="L25" s="197">
        <f t="shared" si="2"/>
        <v>100</v>
      </c>
      <c r="V25" s="203">
        <f t="shared" si="0"/>
        <v>185.2</v>
      </c>
    </row>
    <row r="26" spans="2:22">
      <c r="B26" s="198">
        <v>15</v>
      </c>
      <c r="C26" s="197">
        <v>635</v>
      </c>
      <c r="E26" s="199">
        <v>185.7</v>
      </c>
      <c r="F26" s="200">
        <v>895</v>
      </c>
      <c r="H26" s="201">
        <v>2.2599999999999998</v>
      </c>
      <c r="I26" s="197">
        <f t="shared" si="1"/>
        <v>105</v>
      </c>
      <c r="K26" s="201">
        <v>8.8000000000000007</v>
      </c>
      <c r="L26" s="197">
        <f t="shared" si="2"/>
        <v>105</v>
      </c>
      <c r="V26" s="203">
        <f t="shared" si="0"/>
        <v>185.79999999999998</v>
      </c>
    </row>
    <row r="27" spans="2:22">
      <c r="B27" s="198">
        <v>15.1</v>
      </c>
      <c r="C27" s="197">
        <v>620</v>
      </c>
      <c r="E27" s="199">
        <v>186.2</v>
      </c>
      <c r="F27" s="200">
        <v>890</v>
      </c>
      <c r="H27" s="201">
        <v>2.27</v>
      </c>
      <c r="I27" s="197">
        <f t="shared" si="1"/>
        <v>110</v>
      </c>
      <c r="K27" s="201">
        <v>9.02</v>
      </c>
      <c r="L27" s="197">
        <f t="shared" si="2"/>
        <v>110</v>
      </c>
      <c r="V27" s="203">
        <f t="shared" si="0"/>
        <v>186.29999999999998</v>
      </c>
    </row>
    <row r="28" spans="2:22">
      <c r="B28" s="198">
        <v>15.2</v>
      </c>
      <c r="C28" s="197">
        <v>605</v>
      </c>
      <c r="E28" s="199">
        <v>186.8</v>
      </c>
      <c r="F28" s="200">
        <v>885</v>
      </c>
      <c r="H28" s="201">
        <v>2.29</v>
      </c>
      <c r="I28" s="197">
        <f t="shared" si="1"/>
        <v>115</v>
      </c>
      <c r="K28" s="201">
        <v>9.1199999999999992</v>
      </c>
      <c r="L28" s="197">
        <f t="shared" si="2"/>
        <v>115</v>
      </c>
      <c r="V28" s="203">
        <f t="shared" si="0"/>
        <v>186.9</v>
      </c>
    </row>
    <row r="29" spans="2:22">
      <c r="B29" s="198">
        <v>15.3</v>
      </c>
      <c r="C29" s="197">
        <v>590</v>
      </c>
      <c r="E29" s="199">
        <v>187.4</v>
      </c>
      <c r="F29" s="200">
        <v>880</v>
      </c>
      <c r="H29" s="201">
        <v>2.2999999999999998</v>
      </c>
      <c r="I29" s="197">
        <f t="shared" si="1"/>
        <v>120</v>
      </c>
      <c r="K29" s="201">
        <v>9.32</v>
      </c>
      <c r="L29" s="197">
        <f t="shared" si="2"/>
        <v>120</v>
      </c>
      <c r="V29" s="203">
        <f t="shared" si="0"/>
        <v>187.5</v>
      </c>
    </row>
    <row r="30" spans="2:22">
      <c r="B30" s="198">
        <v>15.4</v>
      </c>
      <c r="C30" s="197">
        <v>575</v>
      </c>
      <c r="E30" s="199">
        <v>188</v>
      </c>
      <c r="F30" s="200">
        <v>875</v>
      </c>
      <c r="H30" s="201">
        <v>2.31</v>
      </c>
      <c r="I30" s="197">
        <f t="shared" si="1"/>
        <v>125</v>
      </c>
      <c r="K30" s="201">
        <v>9.48</v>
      </c>
      <c r="L30" s="197">
        <f t="shared" si="2"/>
        <v>125</v>
      </c>
      <c r="V30" s="203">
        <f t="shared" si="0"/>
        <v>188.1</v>
      </c>
    </row>
    <row r="31" spans="2:22">
      <c r="B31" s="198">
        <v>15.5</v>
      </c>
      <c r="C31" s="197">
        <v>560</v>
      </c>
      <c r="E31" s="199">
        <v>188.5</v>
      </c>
      <c r="F31" s="200">
        <v>870</v>
      </c>
      <c r="H31" s="201">
        <v>2.3199999999999998</v>
      </c>
      <c r="I31" s="197">
        <f t="shared" si="1"/>
        <v>130</v>
      </c>
      <c r="K31" s="201">
        <v>9.64</v>
      </c>
      <c r="L31" s="197">
        <f t="shared" si="2"/>
        <v>130</v>
      </c>
      <c r="V31" s="203">
        <f t="shared" si="0"/>
        <v>188.6</v>
      </c>
    </row>
    <row r="32" spans="2:22">
      <c r="B32" s="198">
        <v>15.6</v>
      </c>
      <c r="C32" s="197">
        <v>545</v>
      </c>
      <c r="E32" s="199">
        <v>189</v>
      </c>
      <c r="F32" s="200">
        <v>865</v>
      </c>
      <c r="H32" s="201">
        <v>2.34</v>
      </c>
      <c r="I32" s="197">
        <f t="shared" si="1"/>
        <v>135</v>
      </c>
      <c r="K32" s="201">
        <v>9.8000000000000007</v>
      </c>
      <c r="L32" s="197">
        <f t="shared" si="2"/>
        <v>135</v>
      </c>
      <c r="V32" s="203">
        <f t="shared" si="0"/>
        <v>189.1</v>
      </c>
    </row>
    <row r="33" spans="2:22">
      <c r="B33" s="198">
        <v>15.7</v>
      </c>
      <c r="C33" s="197">
        <v>530</v>
      </c>
      <c r="E33" s="199">
        <v>189.5</v>
      </c>
      <c r="F33" s="200">
        <v>860</v>
      </c>
      <c r="H33" s="201">
        <v>2.35</v>
      </c>
      <c r="I33" s="197">
        <f t="shared" si="1"/>
        <v>140</v>
      </c>
      <c r="K33" s="201">
        <v>9.9600000000000009</v>
      </c>
      <c r="L33" s="197">
        <f t="shared" si="2"/>
        <v>140</v>
      </c>
      <c r="V33" s="203">
        <f t="shared" si="0"/>
        <v>189.6</v>
      </c>
    </row>
    <row r="34" spans="2:22">
      <c r="B34" s="198">
        <v>15.8</v>
      </c>
      <c r="C34" s="197">
        <v>515</v>
      </c>
      <c r="E34" s="199">
        <v>190</v>
      </c>
      <c r="F34" s="200">
        <v>855</v>
      </c>
      <c r="H34" s="201">
        <v>2.36</v>
      </c>
      <c r="I34" s="197">
        <f t="shared" si="1"/>
        <v>145</v>
      </c>
      <c r="K34" s="201">
        <v>10.119999999999999</v>
      </c>
      <c r="L34" s="197">
        <f t="shared" si="2"/>
        <v>145</v>
      </c>
      <c r="V34" s="203">
        <f t="shared" si="0"/>
        <v>190.1</v>
      </c>
    </row>
    <row r="35" spans="2:22">
      <c r="B35" s="198">
        <v>15.9</v>
      </c>
      <c r="C35" s="197">
        <v>500</v>
      </c>
      <c r="E35" s="199">
        <v>190.6</v>
      </c>
      <c r="F35" s="200">
        <v>850</v>
      </c>
      <c r="H35" s="201">
        <v>2.37</v>
      </c>
      <c r="I35" s="197">
        <f t="shared" si="1"/>
        <v>150</v>
      </c>
      <c r="K35" s="201">
        <v>10.28</v>
      </c>
      <c r="L35" s="197">
        <f t="shared" si="2"/>
        <v>150</v>
      </c>
      <c r="V35" s="203">
        <f t="shared" si="0"/>
        <v>190.7</v>
      </c>
    </row>
    <row r="36" spans="2:22">
      <c r="B36" s="198">
        <v>16</v>
      </c>
      <c r="C36" s="197">
        <v>485</v>
      </c>
      <c r="E36" s="199">
        <v>191.2</v>
      </c>
      <c r="F36" s="200">
        <v>845</v>
      </c>
      <c r="H36" s="201">
        <v>2.39</v>
      </c>
      <c r="I36" s="197">
        <f t="shared" si="1"/>
        <v>155</v>
      </c>
      <c r="K36" s="201">
        <v>10.44</v>
      </c>
      <c r="L36" s="197">
        <f t="shared" si="2"/>
        <v>155</v>
      </c>
      <c r="V36" s="203">
        <f t="shared" si="0"/>
        <v>191.29999999999998</v>
      </c>
    </row>
    <row r="37" spans="2:22">
      <c r="B37" s="198">
        <v>16.100000000000001</v>
      </c>
      <c r="C37" s="197">
        <v>470</v>
      </c>
      <c r="E37" s="199">
        <v>191.8</v>
      </c>
      <c r="F37" s="200">
        <v>840</v>
      </c>
      <c r="H37" s="201">
        <v>2.4</v>
      </c>
      <c r="I37" s="197">
        <f t="shared" si="1"/>
        <v>160</v>
      </c>
      <c r="K37" s="201">
        <v>10.6</v>
      </c>
      <c r="L37" s="197">
        <f t="shared" si="2"/>
        <v>160</v>
      </c>
      <c r="V37" s="203">
        <f t="shared" si="0"/>
        <v>191.9</v>
      </c>
    </row>
    <row r="38" spans="2:22">
      <c r="B38" s="198">
        <v>16.2</v>
      </c>
      <c r="C38" s="197">
        <v>455</v>
      </c>
      <c r="E38" s="199">
        <v>192.3</v>
      </c>
      <c r="F38" s="200">
        <v>835</v>
      </c>
      <c r="H38" s="201">
        <v>2.41</v>
      </c>
      <c r="I38" s="197">
        <f t="shared" si="1"/>
        <v>165</v>
      </c>
      <c r="K38" s="201">
        <v>10.76</v>
      </c>
      <c r="L38" s="197">
        <f t="shared" si="2"/>
        <v>165</v>
      </c>
      <c r="V38" s="203">
        <f t="shared" si="0"/>
        <v>192.4</v>
      </c>
    </row>
    <row r="39" spans="2:22">
      <c r="B39" s="198">
        <v>16.3</v>
      </c>
      <c r="C39" s="197">
        <v>440</v>
      </c>
      <c r="E39" s="199">
        <v>193</v>
      </c>
      <c r="F39" s="200">
        <v>830</v>
      </c>
      <c r="H39" s="201">
        <v>2.42</v>
      </c>
      <c r="I39" s="197">
        <f t="shared" ref="I39:I70" si="3">I38+5</f>
        <v>170</v>
      </c>
      <c r="K39" s="201">
        <v>10.94</v>
      </c>
      <c r="L39" s="197">
        <f t="shared" ref="L39:L70" si="4">L38+5</f>
        <v>170</v>
      </c>
      <c r="V39" s="203">
        <f t="shared" si="0"/>
        <v>193.1</v>
      </c>
    </row>
    <row r="40" spans="2:22">
      <c r="B40" s="198">
        <v>16.399999999999999</v>
      </c>
      <c r="C40" s="197">
        <v>425</v>
      </c>
      <c r="E40" s="199">
        <v>193.5</v>
      </c>
      <c r="F40" s="200">
        <v>825</v>
      </c>
      <c r="H40" s="201">
        <v>2.44</v>
      </c>
      <c r="I40" s="197">
        <f t="shared" si="3"/>
        <v>175</v>
      </c>
      <c r="K40" s="201">
        <v>11.1</v>
      </c>
      <c r="L40" s="197">
        <f t="shared" si="4"/>
        <v>175</v>
      </c>
      <c r="V40" s="203">
        <f t="shared" si="0"/>
        <v>193.6</v>
      </c>
    </row>
    <row r="41" spans="2:22">
      <c r="B41" s="198">
        <v>16.5</v>
      </c>
      <c r="C41" s="197">
        <v>410</v>
      </c>
      <c r="E41" s="199">
        <v>194.1</v>
      </c>
      <c r="F41" s="200">
        <v>820</v>
      </c>
      <c r="H41" s="201">
        <v>2.4500000000000002</v>
      </c>
      <c r="I41" s="197">
        <f t="shared" si="3"/>
        <v>180</v>
      </c>
      <c r="K41" s="201">
        <v>11.26</v>
      </c>
      <c r="L41" s="197">
        <f t="shared" si="4"/>
        <v>180</v>
      </c>
      <c r="V41" s="203">
        <f t="shared" si="0"/>
        <v>194.2</v>
      </c>
    </row>
    <row r="42" spans="2:22">
      <c r="B42" s="198">
        <v>16.600000000000001</v>
      </c>
      <c r="C42" s="197">
        <v>400</v>
      </c>
      <c r="E42" s="199">
        <v>194.7</v>
      </c>
      <c r="F42" s="200">
        <v>815</v>
      </c>
      <c r="H42" s="201">
        <v>2.46</v>
      </c>
      <c r="I42" s="197">
        <f t="shared" si="3"/>
        <v>185</v>
      </c>
      <c r="K42" s="201">
        <v>11.44</v>
      </c>
      <c r="L42" s="197">
        <f t="shared" si="4"/>
        <v>185</v>
      </c>
      <c r="V42" s="203">
        <f t="shared" si="0"/>
        <v>194.79999999999998</v>
      </c>
    </row>
    <row r="43" spans="2:22">
      <c r="B43" s="198">
        <v>16.7</v>
      </c>
      <c r="C43" s="197">
        <v>390</v>
      </c>
      <c r="E43" s="199">
        <v>195.2</v>
      </c>
      <c r="F43" s="200">
        <v>810</v>
      </c>
      <c r="H43" s="201">
        <v>2.4700000000000002</v>
      </c>
      <c r="I43" s="197">
        <f t="shared" si="3"/>
        <v>190</v>
      </c>
      <c r="K43" s="201">
        <v>11.62</v>
      </c>
      <c r="L43" s="197">
        <f t="shared" si="4"/>
        <v>190</v>
      </c>
      <c r="V43" s="203">
        <f t="shared" si="0"/>
        <v>195.29999999999998</v>
      </c>
    </row>
    <row r="44" spans="2:22">
      <c r="B44" s="198">
        <v>16.8</v>
      </c>
      <c r="C44" s="197">
        <v>380</v>
      </c>
      <c r="E44" s="199">
        <v>195.8</v>
      </c>
      <c r="F44" s="200">
        <v>805</v>
      </c>
      <c r="H44" s="201">
        <v>2.4900000000000002</v>
      </c>
      <c r="I44" s="197">
        <f t="shared" si="3"/>
        <v>195</v>
      </c>
      <c r="K44" s="201">
        <v>11.78</v>
      </c>
      <c r="L44" s="197">
        <f t="shared" si="4"/>
        <v>195</v>
      </c>
      <c r="V44" s="203">
        <f t="shared" si="0"/>
        <v>195.9</v>
      </c>
    </row>
    <row r="45" spans="2:22">
      <c r="B45" s="198">
        <v>16.899999999999999</v>
      </c>
      <c r="C45" s="197">
        <v>370</v>
      </c>
      <c r="E45" s="199">
        <v>196.4</v>
      </c>
      <c r="F45" s="200">
        <v>800</v>
      </c>
      <c r="H45" s="201">
        <v>2.5</v>
      </c>
      <c r="I45" s="197">
        <f t="shared" si="3"/>
        <v>200</v>
      </c>
      <c r="K45" s="201">
        <v>11.96</v>
      </c>
      <c r="L45" s="197">
        <f t="shared" si="4"/>
        <v>200</v>
      </c>
      <c r="V45" s="203">
        <f t="shared" si="0"/>
        <v>196.5</v>
      </c>
    </row>
    <row r="46" spans="2:22">
      <c r="B46" s="198">
        <v>17</v>
      </c>
      <c r="C46" s="197">
        <v>360</v>
      </c>
      <c r="E46" s="199">
        <v>197.1</v>
      </c>
      <c r="F46" s="200">
        <v>795</v>
      </c>
      <c r="H46" s="201">
        <v>2.5099999999999998</v>
      </c>
      <c r="I46" s="197">
        <f t="shared" si="3"/>
        <v>205</v>
      </c>
      <c r="K46" s="201">
        <v>12.14</v>
      </c>
      <c r="L46" s="197">
        <f t="shared" si="4"/>
        <v>205</v>
      </c>
      <c r="V46" s="203">
        <f t="shared" si="0"/>
        <v>197.2</v>
      </c>
    </row>
    <row r="47" spans="2:22">
      <c r="B47" s="198">
        <v>17.100000000000001</v>
      </c>
      <c r="C47" s="197">
        <v>350</v>
      </c>
      <c r="E47" s="199">
        <v>197.6</v>
      </c>
      <c r="F47" s="200">
        <v>790</v>
      </c>
      <c r="H47" s="201">
        <v>2.52</v>
      </c>
      <c r="I47" s="197">
        <f t="shared" si="3"/>
        <v>210</v>
      </c>
      <c r="K47" s="201">
        <v>12.32</v>
      </c>
      <c r="L47" s="197">
        <f t="shared" si="4"/>
        <v>210</v>
      </c>
      <c r="V47" s="203">
        <f t="shared" si="0"/>
        <v>197.7</v>
      </c>
    </row>
    <row r="48" spans="2:22">
      <c r="B48" s="198">
        <v>17.2</v>
      </c>
      <c r="C48" s="197">
        <v>340</v>
      </c>
      <c r="E48" s="199">
        <v>198.2</v>
      </c>
      <c r="F48" s="200">
        <v>785</v>
      </c>
      <c r="H48" s="201">
        <v>2.54</v>
      </c>
      <c r="I48" s="197">
        <f t="shared" si="3"/>
        <v>215</v>
      </c>
      <c r="K48" s="201">
        <v>12.5</v>
      </c>
      <c r="L48" s="197">
        <f t="shared" si="4"/>
        <v>215</v>
      </c>
      <c r="V48" s="203">
        <f t="shared" si="0"/>
        <v>198.29999999999998</v>
      </c>
    </row>
    <row r="49" spans="2:22">
      <c r="B49" s="198">
        <v>17.3</v>
      </c>
      <c r="C49" s="197">
        <v>330</v>
      </c>
      <c r="E49" s="199">
        <v>198.8</v>
      </c>
      <c r="F49" s="200">
        <v>780</v>
      </c>
      <c r="H49" s="201">
        <v>2.5499999999999998</v>
      </c>
      <c r="I49" s="197">
        <f t="shared" si="3"/>
        <v>220</v>
      </c>
      <c r="K49" s="201">
        <v>12.66</v>
      </c>
      <c r="L49" s="197">
        <f t="shared" si="4"/>
        <v>220</v>
      </c>
      <c r="V49" s="203">
        <f t="shared" si="0"/>
        <v>198.9</v>
      </c>
    </row>
    <row r="50" spans="2:22">
      <c r="B50" s="198">
        <v>17.399999999999999</v>
      </c>
      <c r="C50" s="197">
        <v>320</v>
      </c>
      <c r="E50" s="199">
        <v>199.5</v>
      </c>
      <c r="F50" s="200">
        <v>775</v>
      </c>
      <c r="H50" s="201">
        <v>2.56</v>
      </c>
      <c r="I50" s="197">
        <f t="shared" si="3"/>
        <v>225</v>
      </c>
      <c r="K50" s="201">
        <v>12.86</v>
      </c>
      <c r="L50" s="197">
        <f t="shared" si="4"/>
        <v>225</v>
      </c>
      <c r="V50" s="203">
        <f t="shared" si="0"/>
        <v>199.6</v>
      </c>
    </row>
    <row r="51" spans="2:22">
      <c r="B51" s="198">
        <v>17.5</v>
      </c>
      <c r="C51" s="197">
        <v>310</v>
      </c>
      <c r="E51" s="199">
        <v>200.1</v>
      </c>
      <c r="F51" s="200">
        <v>770</v>
      </c>
      <c r="H51" s="201">
        <v>2.57</v>
      </c>
      <c r="I51" s="197">
        <f t="shared" si="3"/>
        <v>230</v>
      </c>
      <c r="K51" s="201">
        <v>13.04</v>
      </c>
      <c r="L51" s="197">
        <f t="shared" si="4"/>
        <v>230</v>
      </c>
      <c r="V51" s="203">
        <f t="shared" si="0"/>
        <v>200.2</v>
      </c>
    </row>
    <row r="52" spans="2:22">
      <c r="B52" s="198">
        <v>17.600000000000001</v>
      </c>
      <c r="C52" s="197">
        <v>300</v>
      </c>
      <c r="E52" s="199">
        <v>200.8</v>
      </c>
      <c r="F52" s="200">
        <v>765</v>
      </c>
      <c r="H52" s="201">
        <v>2.59</v>
      </c>
      <c r="I52" s="197">
        <f t="shared" si="3"/>
        <v>235</v>
      </c>
      <c r="K52" s="201">
        <v>13.22</v>
      </c>
      <c r="L52" s="197">
        <f t="shared" si="4"/>
        <v>235</v>
      </c>
      <c r="V52" s="203">
        <f t="shared" si="0"/>
        <v>200.9</v>
      </c>
    </row>
    <row r="53" spans="2:22">
      <c r="B53" s="198">
        <v>17.7</v>
      </c>
      <c r="C53" s="197">
        <v>290</v>
      </c>
      <c r="E53" s="199">
        <v>201.4</v>
      </c>
      <c r="F53" s="200">
        <v>760</v>
      </c>
      <c r="H53" s="201">
        <v>2.6</v>
      </c>
      <c r="I53" s="197">
        <f t="shared" si="3"/>
        <v>240</v>
      </c>
      <c r="K53" s="201">
        <v>13.4</v>
      </c>
      <c r="L53" s="197">
        <f t="shared" si="4"/>
        <v>240</v>
      </c>
      <c r="V53" s="203">
        <f t="shared" si="0"/>
        <v>201.5</v>
      </c>
    </row>
    <row r="54" spans="2:22">
      <c r="B54" s="198">
        <v>17.8</v>
      </c>
      <c r="C54" s="197">
        <v>280</v>
      </c>
      <c r="E54" s="199">
        <v>202</v>
      </c>
      <c r="F54" s="200">
        <v>755</v>
      </c>
      <c r="H54" s="201">
        <v>2.61</v>
      </c>
      <c r="I54" s="197">
        <f t="shared" si="3"/>
        <v>245</v>
      </c>
      <c r="K54" s="201">
        <v>13.58</v>
      </c>
      <c r="L54" s="197">
        <f t="shared" si="4"/>
        <v>245</v>
      </c>
      <c r="V54" s="203">
        <f t="shared" si="0"/>
        <v>202.1</v>
      </c>
    </row>
    <row r="55" spans="2:22">
      <c r="B55" s="198">
        <v>17.899999999999999</v>
      </c>
      <c r="C55" s="197">
        <v>270</v>
      </c>
      <c r="E55" s="199">
        <v>202.6</v>
      </c>
      <c r="F55" s="200">
        <v>750</v>
      </c>
      <c r="H55" s="201">
        <v>2.62</v>
      </c>
      <c r="I55" s="197">
        <f t="shared" si="3"/>
        <v>250</v>
      </c>
      <c r="K55" s="201">
        <v>13.78</v>
      </c>
      <c r="L55" s="197">
        <f t="shared" si="4"/>
        <v>250</v>
      </c>
      <c r="V55" s="203">
        <f t="shared" si="0"/>
        <v>202.7</v>
      </c>
    </row>
    <row r="56" spans="2:22">
      <c r="B56" s="198">
        <v>18</v>
      </c>
      <c r="C56" s="197">
        <v>260</v>
      </c>
      <c r="E56" s="199">
        <v>203.3</v>
      </c>
      <c r="F56" s="200">
        <v>745</v>
      </c>
      <c r="H56" s="201">
        <v>2.64</v>
      </c>
      <c r="I56" s="197">
        <f t="shared" si="3"/>
        <v>255</v>
      </c>
      <c r="K56" s="201">
        <v>13.96</v>
      </c>
      <c r="L56" s="197">
        <f t="shared" si="4"/>
        <v>255</v>
      </c>
      <c r="V56" s="203">
        <f t="shared" si="0"/>
        <v>203.4</v>
      </c>
    </row>
    <row r="57" spans="2:22">
      <c r="B57" s="198">
        <v>18.100000000000001</v>
      </c>
      <c r="C57" s="197">
        <v>250</v>
      </c>
      <c r="E57" s="199">
        <v>203.9</v>
      </c>
      <c r="F57" s="200">
        <v>740</v>
      </c>
      <c r="H57" s="201">
        <v>2.65</v>
      </c>
      <c r="I57" s="197">
        <f t="shared" si="3"/>
        <v>260</v>
      </c>
      <c r="K57" s="201">
        <v>14.16</v>
      </c>
      <c r="L57" s="197">
        <f t="shared" si="4"/>
        <v>260</v>
      </c>
      <c r="V57" s="203">
        <f t="shared" si="0"/>
        <v>204</v>
      </c>
    </row>
    <row r="58" spans="2:22">
      <c r="B58" s="198">
        <v>18.2</v>
      </c>
      <c r="C58" s="197">
        <v>240</v>
      </c>
      <c r="E58" s="199">
        <v>204.5</v>
      </c>
      <c r="F58" s="200">
        <v>735</v>
      </c>
      <c r="H58" s="201">
        <v>2.66</v>
      </c>
      <c r="I58" s="197">
        <f t="shared" si="3"/>
        <v>265</v>
      </c>
      <c r="K58" s="201">
        <v>14.34</v>
      </c>
      <c r="L58" s="197">
        <f t="shared" si="4"/>
        <v>265</v>
      </c>
      <c r="V58" s="203">
        <f t="shared" si="0"/>
        <v>204.6</v>
      </c>
    </row>
    <row r="59" spans="2:22">
      <c r="B59" s="198">
        <v>18.3</v>
      </c>
      <c r="C59" s="197">
        <v>230</v>
      </c>
      <c r="E59" s="199">
        <v>205.1</v>
      </c>
      <c r="F59" s="200">
        <v>730</v>
      </c>
      <c r="H59" s="201">
        <v>2.67</v>
      </c>
      <c r="I59" s="197">
        <f t="shared" si="3"/>
        <v>270</v>
      </c>
      <c r="K59" s="201">
        <v>14.54</v>
      </c>
      <c r="L59" s="197">
        <f t="shared" si="4"/>
        <v>270</v>
      </c>
      <c r="V59" s="203">
        <f t="shared" si="0"/>
        <v>205.2</v>
      </c>
    </row>
    <row r="60" spans="2:22">
      <c r="B60" s="198">
        <v>18.399999999999999</v>
      </c>
      <c r="C60" s="197">
        <v>220</v>
      </c>
      <c r="E60" s="199">
        <v>205.8</v>
      </c>
      <c r="F60" s="200">
        <v>725</v>
      </c>
      <c r="H60" s="201">
        <v>2.69</v>
      </c>
      <c r="I60" s="197">
        <f t="shared" si="3"/>
        <v>275</v>
      </c>
      <c r="K60" s="201">
        <v>14.72</v>
      </c>
      <c r="L60" s="197">
        <f t="shared" si="4"/>
        <v>275</v>
      </c>
      <c r="V60" s="203">
        <f t="shared" si="0"/>
        <v>205.9</v>
      </c>
    </row>
    <row r="61" spans="2:22">
      <c r="B61" s="198">
        <v>18.5</v>
      </c>
      <c r="C61" s="197">
        <v>210</v>
      </c>
      <c r="E61" s="199">
        <v>206.4</v>
      </c>
      <c r="F61" s="200">
        <v>720</v>
      </c>
      <c r="H61" s="201">
        <v>2.7</v>
      </c>
      <c r="I61" s="197">
        <f t="shared" si="3"/>
        <v>280</v>
      </c>
      <c r="K61" s="201">
        <v>14.92</v>
      </c>
      <c r="L61" s="197">
        <f t="shared" si="4"/>
        <v>280</v>
      </c>
      <c r="V61" s="203">
        <f t="shared" si="0"/>
        <v>206.5</v>
      </c>
    </row>
    <row r="62" spans="2:22">
      <c r="B62" s="198">
        <v>18.600000000000001</v>
      </c>
      <c r="C62" s="197">
        <v>200</v>
      </c>
      <c r="E62" s="199">
        <v>207</v>
      </c>
      <c r="F62" s="200">
        <v>715</v>
      </c>
      <c r="H62" s="201">
        <v>2.71</v>
      </c>
      <c r="I62" s="197">
        <f t="shared" si="3"/>
        <v>285</v>
      </c>
      <c r="K62" s="201">
        <v>15.12</v>
      </c>
      <c r="L62" s="197">
        <f t="shared" si="4"/>
        <v>285</v>
      </c>
      <c r="V62" s="203">
        <f t="shared" si="0"/>
        <v>207.1</v>
      </c>
    </row>
    <row r="63" spans="2:22">
      <c r="B63" s="198">
        <v>18.7</v>
      </c>
      <c r="C63" s="197">
        <v>190</v>
      </c>
      <c r="E63" s="199">
        <v>207.6</v>
      </c>
      <c r="F63" s="200">
        <v>710</v>
      </c>
      <c r="H63" s="201">
        <v>2.72</v>
      </c>
      <c r="I63" s="197">
        <f t="shared" si="3"/>
        <v>290</v>
      </c>
      <c r="K63" s="201">
        <v>15.32</v>
      </c>
      <c r="L63" s="197">
        <f t="shared" si="4"/>
        <v>290</v>
      </c>
      <c r="V63" s="203">
        <f t="shared" si="0"/>
        <v>207.7</v>
      </c>
    </row>
    <row r="64" spans="2:22">
      <c r="B64" s="198">
        <v>18.8</v>
      </c>
      <c r="C64" s="197">
        <v>180</v>
      </c>
      <c r="E64" s="199">
        <v>208.4</v>
      </c>
      <c r="F64" s="200">
        <v>705</v>
      </c>
      <c r="H64" s="201">
        <v>2.74</v>
      </c>
      <c r="I64" s="197">
        <f t="shared" si="3"/>
        <v>295</v>
      </c>
      <c r="K64" s="201">
        <v>15.52</v>
      </c>
      <c r="L64" s="197">
        <f t="shared" si="4"/>
        <v>295</v>
      </c>
      <c r="V64" s="203">
        <f t="shared" si="0"/>
        <v>208.5</v>
      </c>
    </row>
    <row r="65" spans="2:22">
      <c r="B65" s="198">
        <v>18.899999999999999</v>
      </c>
      <c r="C65" s="197">
        <v>170</v>
      </c>
      <c r="E65" s="199">
        <v>209</v>
      </c>
      <c r="F65" s="200">
        <v>700</v>
      </c>
      <c r="H65" s="201">
        <v>2.75</v>
      </c>
      <c r="I65" s="197">
        <f t="shared" si="3"/>
        <v>300</v>
      </c>
      <c r="K65" s="201">
        <v>15.72</v>
      </c>
      <c r="L65" s="197">
        <f t="shared" si="4"/>
        <v>300</v>
      </c>
      <c r="V65" s="203">
        <f t="shared" si="0"/>
        <v>209.1</v>
      </c>
    </row>
    <row r="66" spans="2:22">
      <c r="B66" s="198">
        <v>19</v>
      </c>
      <c r="C66" s="197">
        <v>160</v>
      </c>
      <c r="E66" s="199">
        <v>209.6</v>
      </c>
      <c r="F66" s="200">
        <v>695</v>
      </c>
      <c r="H66" s="201">
        <v>2.76</v>
      </c>
      <c r="I66" s="197">
        <f t="shared" si="3"/>
        <v>305</v>
      </c>
      <c r="K66" s="201">
        <v>15.92</v>
      </c>
      <c r="L66" s="197">
        <f t="shared" si="4"/>
        <v>305</v>
      </c>
      <c r="V66" s="203">
        <f t="shared" si="0"/>
        <v>209.7</v>
      </c>
    </row>
    <row r="67" spans="2:22">
      <c r="B67" s="198">
        <v>19.100000000000001</v>
      </c>
      <c r="C67" s="197">
        <v>150</v>
      </c>
      <c r="E67" s="199">
        <v>210.3</v>
      </c>
      <c r="F67" s="200">
        <v>690</v>
      </c>
      <c r="H67" s="201">
        <v>2.77</v>
      </c>
      <c r="I67" s="197">
        <f t="shared" si="3"/>
        <v>310</v>
      </c>
      <c r="K67" s="201">
        <v>16.12</v>
      </c>
      <c r="L67" s="197">
        <f t="shared" si="4"/>
        <v>310</v>
      </c>
      <c r="V67" s="203">
        <f t="shared" si="0"/>
        <v>210.4</v>
      </c>
    </row>
    <row r="68" spans="2:22">
      <c r="B68" s="198">
        <v>19.2</v>
      </c>
      <c r="C68" s="197">
        <v>140</v>
      </c>
      <c r="E68" s="199">
        <v>211</v>
      </c>
      <c r="F68" s="200">
        <v>685</v>
      </c>
      <c r="H68" s="201">
        <v>2.79</v>
      </c>
      <c r="I68" s="197">
        <f t="shared" si="3"/>
        <v>315</v>
      </c>
      <c r="K68" s="201">
        <v>16.32</v>
      </c>
      <c r="L68" s="197">
        <f t="shared" si="4"/>
        <v>315</v>
      </c>
      <c r="V68" s="203">
        <f t="shared" si="0"/>
        <v>211.1</v>
      </c>
    </row>
    <row r="69" spans="2:22">
      <c r="B69" s="198">
        <v>19.3</v>
      </c>
      <c r="C69" s="197">
        <v>130</v>
      </c>
      <c r="E69" s="199">
        <v>211.6</v>
      </c>
      <c r="F69" s="200">
        <v>680</v>
      </c>
      <c r="H69" s="201">
        <v>2.8</v>
      </c>
      <c r="I69" s="197">
        <f t="shared" si="3"/>
        <v>320</v>
      </c>
      <c r="K69" s="201">
        <v>16.52</v>
      </c>
      <c r="L69" s="197">
        <f t="shared" si="4"/>
        <v>320</v>
      </c>
      <c r="V69" s="203">
        <f t="shared" ref="V69:V132" si="5">E69+0.1</f>
        <v>211.7</v>
      </c>
    </row>
    <row r="70" spans="2:22">
      <c r="B70" s="198">
        <v>19.399999999999999</v>
      </c>
      <c r="C70" s="197">
        <v>120</v>
      </c>
      <c r="E70" s="199">
        <v>212.3</v>
      </c>
      <c r="F70" s="200">
        <v>675</v>
      </c>
      <c r="H70" s="201">
        <v>2.81</v>
      </c>
      <c r="I70" s="197">
        <f t="shared" si="3"/>
        <v>325</v>
      </c>
      <c r="K70" s="201">
        <v>16.739999999999998</v>
      </c>
      <c r="L70" s="197">
        <f t="shared" si="4"/>
        <v>325</v>
      </c>
      <c r="V70" s="203">
        <f t="shared" si="5"/>
        <v>212.4</v>
      </c>
    </row>
    <row r="71" spans="2:22">
      <c r="B71" s="198">
        <v>19.5</v>
      </c>
      <c r="C71" s="197">
        <v>110</v>
      </c>
      <c r="E71" s="199">
        <v>213</v>
      </c>
      <c r="F71" s="200">
        <v>670</v>
      </c>
      <c r="H71" s="201">
        <v>2.82</v>
      </c>
      <c r="I71" s="197">
        <f t="shared" ref="I71:I102" si="6">I70+5</f>
        <v>330</v>
      </c>
      <c r="K71" s="201">
        <v>16.940000000000001</v>
      </c>
      <c r="L71" s="197">
        <f t="shared" ref="L71:L102" si="7">L70+5</f>
        <v>330</v>
      </c>
      <c r="V71" s="203">
        <f t="shared" si="5"/>
        <v>213.1</v>
      </c>
    </row>
    <row r="72" spans="2:22">
      <c r="B72" s="198">
        <v>19.600000000000001</v>
      </c>
      <c r="C72" s="197">
        <v>100</v>
      </c>
      <c r="E72" s="199">
        <v>213.4</v>
      </c>
      <c r="F72" s="200">
        <v>665</v>
      </c>
      <c r="H72" s="201">
        <v>2.84</v>
      </c>
      <c r="I72" s="197">
        <f t="shared" si="6"/>
        <v>335</v>
      </c>
      <c r="K72" s="201">
        <v>17.16</v>
      </c>
      <c r="L72" s="197">
        <f t="shared" si="7"/>
        <v>335</v>
      </c>
      <c r="V72" s="203">
        <f t="shared" si="5"/>
        <v>213.5</v>
      </c>
    </row>
    <row r="73" spans="2:22">
      <c r="B73" s="198">
        <v>19.7</v>
      </c>
      <c r="C73" s="197">
        <v>90</v>
      </c>
      <c r="E73" s="199">
        <v>214.4</v>
      </c>
      <c r="F73" s="200">
        <v>660</v>
      </c>
      <c r="H73" s="201">
        <v>2.85</v>
      </c>
      <c r="I73" s="197">
        <f t="shared" si="6"/>
        <v>340</v>
      </c>
      <c r="K73" s="201">
        <v>17.32</v>
      </c>
      <c r="L73" s="197">
        <f t="shared" si="7"/>
        <v>340</v>
      </c>
      <c r="V73" s="203">
        <f t="shared" si="5"/>
        <v>214.5</v>
      </c>
    </row>
    <row r="74" spans="2:22">
      <c r="B74" s="198">
        <v>19.8</v>
      </c>
      <c r="C74" s="197">
        <v>80</v>
      </c>
      <c r="E74" s="199">
        <v>215.1</v>
      </c>
      <c r="F74" s="200">
        <v>655</v>
      </c>
      <c r="H74" s="201">
        <v>2.86</v>
      </c>
      <c r="I74" s="197">
        <f t="shared" si="6"/>
        <v>345</v>
      </c>
      <c r="K74" s="201">
        <v>17.579999999999998</v>
      </c>
      <c r="L74" s="197">
        <f t="shared" si="7"/>
        <v>345</v>
      </c>
      <c r="V74" s="203">
        <f t="shared" si="5"/>
        <v>215.2</v>
      </c>
    </row>
    <row r="75" spans="2:22">
      <c r="B75" s="198">
        <v>19.899999999999999</v>
      </c>
      <c r="C75" s="197">
        <v>70</v>
      </c>
      <c r="E75" s="199">
        <v>215.7</v>
      </c>
      <c r="F75" s="200">
        <v>650</v>
      </c>
      <c r="H75" s="201">
        <v>2.87</v>
      </c>
      <c r="I75" s="197">
        <f t="shared" si="6"/>
        <v>350</v>
      </c>
      <c r="K75" s="201">
        <v>17.78</v>
      </c>
      <c r="L75" s="197">
        <f t="shared" si="7"/>
        <v>350</v>
      </c>
      <c r="V75" s="203">
        <f t="shared" si="5"/>
        <v>215.79999999999998</v>
      </c>
    </row>
    <row r="76" spans="2:22">
      <c r="B76" s="198">
        <v>20</v>
      </c>
      <c r="C76" s="197">
        <v>60</v>
      </c>
      <c r="E76" s="199">
        <v>216.4</v>
      </c>
      <c r="F76" s="200">
        <v>645</v>
      </c>
      <c r="H76" s="201">
        <v>2.89</v>
      </c>
      <c r="I76" s="197">
        <f t="shared" si="6"/>
        <v>355</v>
      </c>
      <c r="K76" s="201">
        <v>18</v>
      </c>
      <c r="L76" s="197">
        <f t="shared" si="7"/>
        <v>355</v>
      </c>
      <c r="V76" s="203">
        <f t="shared" si="5"/>
        <v>216.5</v>
      </c>
    </row>
    <row r="77" spans="2:22">
      <c r="B77" s="198">
        <v>20.100000000000001</v>
      </c>
      <c r="C77" s="197">
        <v>50</v>
      </c>
      <c r="E77" s="199">
        <v>217.1</v>
      </c>
      <c r="F77" s="200">
        <v>640</v>
      </c>
      <c r="H77" s="201">
        <v>2.9</v>
      </c>
      <c r="I77" s="197">
        <f t="shared" si="6"/>
        <v>360</v>
      </c>
      <c r="K77" s="201">
        <v>18.22</v>
      </c>
      <c r="L77" s="197">
        <f t="shared" si="7"/>
        <v>360</v>
      </c>
      <c r="V77" s="203">
        <f t="shared" si="5"/>
        <v>217.2</v>
      </c>
    </row>
    <row r="78" spans="2:22">
      <c r="B78" s="198">
        <v>20.2</v>
      </c>
      <c r="C78" s="197">
        <v>40</v>
      </c>
      <c r="E78" s="199">
        <v>217.8</v>
      </c>
      <c r="F78" s="200">
        <v>635</v>
      </c>
      <c r="H78" s="201">
        <v>2.91</v>
      </c>
      <c r="I78" s="197">
        <f t="shared" si="6"/>
        <v>365</v>
      </c>
      <c r="K78" s="201">
        <v>18.440000000000001</v>
      </c>
      <c r="L78" s="197">
        <f t="shared" si="7"/>
        <v>365</v>
      </c>
      <c r="V78" s="203">
        <f t="shared" si="5"/>
        <v>217.9</v>
      </c>
    </row>
    <row r="79" spans="2:22">
      <c r="B79" s="198">
        <v>20.3</v>
      </c>
      <c r="C79" s="197">
        <v>30</v>
      </c>
      <c r="E79" s="199">
        <v>218.5</v>
      </c>
      <c r="F79" s="200">
        <v>630</v>
      </c>
      <c r="H79" s="201">
        <v>2.92</v>
      </c>
      <c r="I79" s="197">
        <f t="shared" si="6"/>
        <v>370</v>
      </c>
      <c r="K79" s="201">
        <v>18.64</v>
      </c>
      <c r="L79" s="197">
        <f t="shared" si="7"/>
        <v>370</v>
      </c>
      <c r="V79" s="203">
        <f t="shared" si="5"/>
        <v>218.6</v>
      </c>
    </row>
    <row r="80" spans="2:22">
      <c r="B80" s="198">
        <v>20.399999999999999</v>
      </c>
      <c r="C80" s="197">
        <v>20</v>
      </c>
      <c r="E80" s="199">
        <v>219.3</v>
      </c>
      <c r="F80" s="200">
        <v>625</v>
      </c>
      <c r="H80" s="201">
        <v>2.94</v>
      </c>
      <c r="I80" s="197">
        <f t="shared" si="6"/>
        <v>375</v>
      </c>
      <c r="K80" s="201">
        <v>18.86</v>
      </c>
      <c r="L80" s="197">
        <f t="shared" si="7"/>
        <v>375</v>
      </c>
      <c r="V80" s="203">
        <f t="shared" si="5"/>
        <v>219.4</v>
      </c>
    </row>
    <row r="81" spans="2:22">
      <c r="B81" s="198">
        <v>20.5</v>
      </c>
      <c r="C81" s="197">
        <v>10</v>
      </c>
      <c r="E81" s="199">
        <v>220</v>
      </c>
      <c r="F81" s="200">
        <v>620</v>
      </c>
      <c r="H81" s="201">
        <v>2.95</v>
      </c>
      <c r="I81" s="197">
        <f t="shared" si="6"/>
        <v>380</v>
      </c>
      <c r="K81" s="201">
        <v>19.079999999999998</v>
      </c>
      <c r="L81" s="197">
        <f t="shared" si="7"/>
        <v>380</v>
      </c>
      <c r="V81" s="203">
        <f t="shared" si="5"/>
        <v>220.1</v>
      </c>
    </row>
    <row r="82" spans="2:22">
      <c r="B82" s="198">
        <v>20.6</v>
      </c>
      <c r="C82" s="197">
        <v>1</v>
      </c>
      <c r="E82" s="199">
        <v>220.7</v>
      </c>
      <c r="F82" s="200">
        <v>615</v>
      </c>
      <c r="H82" s="201">
        <v>2.96</v>
      </c>
      <c r="I82" s="197">
        <f t="shared" si="6"/>
        <v>385</v>
      </c>
      <c r="K82" s="201">
        <v>19.3</v>
      </c>
      <c r="L82" s="197">
        <f t="shared" si="7"/>
        <v>385</v>
      </c>
      <c r="V82" s="203">
        <f t="shared" si="5"/>
        <v>220.79999999999998</v>
      </c>
    </row>
    <row r="83" spans="2:22">
      <c r="B83" s="198">
        <v>20.7</v>
      </c>
      <c r="C83" s="197">
        <v>1</v>
      </c>
      <c r="E83" s="199">
        <v>221.3</v>
      </c>
      <c r="F83" s="200">
        <v>610</v>
      </c>
      <c r="H83" s="201">
        <v>2.97</v>
      </c>
      <c r="I83" s="197">
        <f t="shared" si="6"/>
        <v>390</v>
      </c>
      <c r="K83" s="201">
        <v>19.54</v>
      </c>
      <c r="L83" s="197">
        <f t="shared" si="7"/>
        <v>390</v>
      </c>
      <c r="V83" s="203">
        <f t="shared" si="5"/>
        <v>221.4</v>
      </c>
    </row>
    <row r="84" spans="2:22">
      <c r="B84" s="204">
        <v>20.8</v>
      </c>
      <c r="C84" s="197">
        <v>1</v>
      </c>
      <c r="E84" s="199">
        <v>222.1</v>
      </c>
      <c r="F84" s="200">
        <v>605</v>
      </c>
      <c r="H84" s="201">
        <v>2.99</v>
      </c>
      <c r="I84" s="197">
        <f t="shared" si="6"/>
        <v>395</v>
      </c>
      <c r="K84" s="201">
        <v>19.760000000000002</v>
      </c>
      <c r="L84" s="197">
        <f t="shared" si="7"/>
        <v>395</v>
      </c>
      <c r="V84" s="203">
        <f t="shared" si="5"/>
        <v>222.2</v>
      </c>
    </row>
    <row r="85" spans="2:22">
      <c r="C85" s="194"/>
      <c r="E85" s="199">
        <v>222.8</v>
      </c>
      <c r="F85" s="200">
        <v>600</v>
      </c>
      <c r="H85" s="201">
        <v>3</v>
      </c>
      <c r="I85" s="197">
        <f t="shared" si="6"/>
        <v>400</v>
      </c>
      <c r="K85" s="201">
        <v>19.98</v>
      </c>
      <c r="L85" s="197">
        <f t="shared" si="7"/>
        <v>400</v>
      </c>
      <c r="V85" s="203">
        <f t="shared" si="5"/>
        <v>222.9</v>
      </c>
    </row>
    <row r="86" spans="2:22">
      <c r="C86" s="194"/>
      <c r="E86" s="199">
        <v>223.5</v>
      </c>
      <c r="F86" s="200">
        <v>595</v>
      </c>
      <c r="H86" s="201">
        <v>3.02</v>
      </c>
      <c r="I86" s="197">
        <f t="shared" si="6"/>
        <v>405</v>
      </c>
      <c r="K86" s="201">
        <v>20.2</v>
      </c>
      <c r="L86" s="197">
        <f t="shared" si="7"/>
        <v>405</v>
      </c>
      <c r="V86" s="203">
        <f t="shared" si="5"/>
        <v>223.6</v>
      </c>
    </row>
    <row r="87" spans="2:22">
      <c r="C87" s="194"/>
      <c r="E87" s="199">
        <v>224.3</v>
      </c>
      <c r="F87" s="200">
        <v>590</v>
      </c>
      <c r="H87" s="201">
        <v>3.04</v>
      </c>
      <c r="I87" s="197">
        <f t="shared" si="6"/>
        <v>410</v>
      </c>
      <c r="K87" s="201">
        <v>20.440000000000001</v>
      </c>
      <c r="L87" s="197">
        <f t="shared" si="7"/>
        <v>410</v>
      </c>
      <c r="V87" s="203">
        <f t="shared" si="5"/>
        <v>224.4</v>
      </c>
    </row>
    <row r="88" spans="2:22">
      <c r="C88" s="194"/>
      <c r="E88" s="199">
        <v>225</v>
      </c>
      <c r="F88" s="200">
        <v>585</v>
      </c>
      <c r="H88" s="201">
        <v>3.05</v>
      </c>
      <c r="I88" s="197">
        <f t="shared" si="6"/>
        <v>415</v>
      </c>
      <c r="K88" s="201">
        <v>20.66</v>
      </c>
      <c r="L88" s="197">
        <f t="shared" si="7"/>
        <v>415</v>
      </c>
      <c r="V88" s="203">
        <f t="shared" si="5"/>
        <v>225.1</v>
      </c>
    </row>
    <row r="89" spans="2:22">
      <c r="C89" s="194"/>
      <c r="E89" s="199">
        <v>225.8</v>
      </c>
      <c r="F89" s="200">
        <v>580</v>
      </c>
      <c r="H89" s="201">
        <v>3.07</v>
      </c>
      <c r="I89" s="197">
        <f t="shared" si="6"/>
        <v>420</v>
      </c>
      <c r="K89" s="201">
        <v>20.9</v>
      </c>
      <c r="L89" s="197">
        <f t="shared" si="7"/>
        <v>420</v>
      </c>
      <c r="V89" s="203">
        <f t="shared" si="5"/>
        <v>225.9</v>
      </c>
    </row>
    <row r="90" spans="2:22">
      <c r="C90" s="194"/>
      <c r="E90" s="199">
        <v>226.5</v>
      </c>
      <c r="F90" s="200">
        <v>575</v>
      </c>
      <c r="H90" s="201">
        <v>3.09</v>
      </c>
      <c r="I90" s="197">
        <f t="shared" si="6"/>
        <v>425</v>
      </c>
      <c r="K90" s="201">
        <v>21.12</v>
      </c>
      <c r="L90" s="197">
        <f t="shared" si="7"/>
        <v>425</v>
      </c>
      <c r="V90" s="203">
        <f t="shared" si="5"/>
        <v>226.6</v>
      </c>
    </row>
    <row r="91" spans="2:22">
      <c r="C91" s="194"/>
      <c r="E91" s="199">
        <v>227.3</v>
      </c>
      <c r="F91" s="200">
        <v>570</v>
      </c>
      <c r="H91" s="201">
        <v>3.1</v>
      </c>
      <c r="I91" s="197">
        <f t="shared" si="6"/>
        <v>430</v>
      </c>
      <c r="K91" s="201">
        <v>21.36</v>
      </c>
      <c r="L91" s="197">
        <f t="shared" si="7"/>
        <v>430</v>
      </c>
      <c r="V91" s="203">
        <f t="shared" si="5"/>
        <v>227.4</v>
      </c>
    </row>
    <row r="92" spans="2:22">
      <c r="C92" s="194"/>
      <c r="E92" s="199">
        <v>228</v>
      </c>
      <c r="F92" s="200">
        <v>565</v>
      </c>
      <c r="H92" s="201">
        <v>3.12</v>
      </c>
      <c r="I92" s="197">
        <f t="shared" si="6"/>
        <v>435</v>
      </c>
      <c r="K92" s="201">
        <v>21.6</v>
      </c>
      <c r="L92" s="197">
        <f t="shared" si="7"/>
        <v>435</v>
      </c>
      <c r="V92" s="203">
        <f t="shared" si="5"/>
        <v>228.1</v>
      </c>
    </row>
    <row r="93" spans="2:22">
      <c r="C93" s="194"/>
      <c r="E93" s="199">
        <v>228.8</v>
      </c>
      <c r="F93" s="200">
        <v>560</v>
      </c>
      <c r="H93" s="201">
        <v>3.14</v>
      </c>
      <c r="I93" s="197">
        <f t="shared" si="6"/>
        <v>440</v>
      </c>
      <c r="K93" s="201">
        <v>21.84</v>
      </c>
      <c r="L93" s="197">
        <f t="shared" si="7"/>
        <v>440</v>
      </c>
      <c r="V93" s="203">
        <f t="shared" si="5"/>
        <v>228.9</v>
      </c>
    </row>
    <row r="94" spans="2:22">
      <c r="C94" s="194"/>
      <c r="E94" s="199">
        <v>229.6</v>
      </c>
      <c r="F94" s="200">
        <v>555</v>
      </c>
      <c r="H94" s="201">
        <v>3.15</v>
      </c>
      <c r="I94" s="197">
        <f t="shared" si="6"/>
        <v>445</v>
      </c>
      <c r="K94" s="201">
        <v>22.08</v>
      </c>
      <c r="L94" s="197">
        <f t="shared" si="7"/>
        <v>445</v>
      </c>
      <c r="V94" s="203">
        <f t="shared" si="5"/>
        <v>229.7</v>
      </c>
    </row>
    <row r="95" spans="2:22">
      <c r="C95" s="194"/>
      <c r="E95" s="199">
        <v>230.3</v>
      </c>
      <c r="F95" s="200">
        <v>550</v>
      </c>
      <c r="H95" s="201">
        <v>3.17</v>
      </c>
      <c r="I95" s="197">
        <f t="shared" si="6"/>
        <v>450</v>
      </c>
      <c r="K95" s="201">
        <v>22.3</v>
      </c>
      <c r="L95" s="197">
        <f t="shared" si="7"/>
        <v>450</v>
      </c>
      <c r="V95" s="203">
        <f t="shared" si="5"/>
        <v>230.4</v>
      </c>
    </row>
    <row r="96" spans="2:22">
      <c r="C96" s="194"/>
      <c r="E96" s="199">
        <v>231.1</v>
      </c>
      <c r="F96" s="200">
        <v>545</v>
      </c>
      <c r="H96" s="201">
        <v>3.19</v>
      </c>
      <c r="I96" s="197">
        <f t="shared" si="6"/>
        <v>455</v>
      </c>
      <c r="K96" s="201">
        <v>22.54</v>
      </c>
      <c r="L96" s="197">
        <f t="shared" si="7"/>
        <v>455</v>
      </c>
      <c r="V96" s="203">
        <f t="shared" si="5"/>
        <v>231.2</v>
      </c>
    </row>
    <row r="97" spans="3:22">
      <c r="C97" s="194"/>
      <c r="E97" s="199">
        <v>231.9</v>
      </c>
      <c r="F97" s="200">
        <v>540</v>
      </c>
      <c r="H97" s="201">
        <v>3.2</v>
      </c>
      <c r="I97" s="197">
        <f t="shared" si="6"/>
        <v>460</v>
      </c>
      <c r="K97" s="201">
        <v>22.78</v>
      </c>
      <c r="L97" s="197">
        <f t="shared" si="7"/>
        <v>460</v>
      </c>
      <c r="V97" s="203">
        <f t="shared" si="5"/>
        <v>232</v>
      </c>
    </row>
    <row r="98" spans="3:22">
      <c r="C98" s="194"/>
      <c r="E98" s="199">
        <v>232.7</v>
      </c>
      <c r="F98" s="200">
        <v>535</v>
      </c>
      <c r="H98" s="201">
        <v>3.22</v>
      </c>
      <c r="I98" s="197">
        <f t="shared" si="6"/>
        <v>465</v>
      </c>
      <c r="K98" s="201">
        <v>23.04</v>
      </c>
      <c r="L98" s="197">
        <f t="shared" si="7"/>
        <v>465</v>
      </c>
      <c r="V98" s="203">
        <f t="shared" si="5"/>
        <v>232.79999999999998</v>
      </c>
    </row>
    <row r="99" spans="3:22">
      <c r="C99" s="194"/>
      <c r="E99" s="199">
        <v>233.4</v>
      </c>
      <c r="F99" s="200">
        <v>530</v>
      </c>
      <c r="H99" s="201">
        <v>3.24</v>
      </c>
      <c r="I99" s="197">
        <f t="shared" si="6"/>
        <v>470</v>
      </c>
      <c r="K99" s="201">
        <v>23.28</v>
      </c>
      <c r="L99" s="197">
        <f t="shared" si="7"/>
        <v>470</v>
      </c>
      <c r="V99" s="203">
        <f t="shared" si="5"/>
        <v>233.5</v>
      </c>
    </row>
    <row r="100" spans="3:22">
      <c r="C100" s="194"/>
      <c r="E100" s="199">
        <v>234.2</v>
      </c>
      <c r="F100" s="200">
        <v>525</v>
      </c>
      <c r="H100" s="201">
        <v>3.25</v>
      </c>
      <c r="I100" s="197">
        <f t="shared" si="6"/>
        <v>475</v>
      </c>
      <c r="K100" s="201">
        <v>23.52</v>
      </c>
      <c r="L100" s="197">
        <f t="shared" si="7"/>
        <v>475</v>
      </c>
      <c r="V100" s="203">
        <f t="shared" si="5"/>
        <v>234.29999999999998</v>
      </c>
    </row>
    <row r="101" spans="3:22">
      <c r="C101" s="194"/>
      <c r="E101" s="199">
        <v>235.1</v>
      </c>
      <c r="F101" s="200">
        <v>520</v>
      </c>
      <c r="H101" s="201">
        <v>3.27</v>
      </c>
      <c r="I101" s="197">
        <f t="shared" si="6"/>
        <v>480</v>
      </c>
      <c r="K101" s="201">
        <v>23.76</v>
      </c>
      <c r="L101" s="197">
        <f t="shared" si="7"/>
        <v>480</v>
      </c>
      <c r="V101" s="203">
        <f t="shared" si="5"/>
        <v>235.2</v>
      </c>
    </row>
    <row r="102" spans="3:22">
      <c r="C102" s="194"/>
      <c r="E102" s="199">
        <v>235.9</v>
      </c>
      <c r="F102" s="200">
        <v>515</v>
      </c>
      <c r="H102" s="201">
        <v>3.29</v>
      </c>
      <c r="I102" s="197">
        <f t="shared" si="6"/>
        <v>485</v>
      </c>
      <c r="K102" s="201">
        <v>24.02</v>
      </c>
      <c r="L102" s="197">
        <f t="shared" si="7"/>
        <v>485</v>
      </c>
      <c r="V102" s="203">
        <f t="shared" si="5"/>
        <v>236</v>
      </c>
    </row>
    <row r="103" spans="3:22">
      <c r="C103" s="194"/>
      <c r="E103" s="199">
        <v>236.6</v>
      </c>
      <c r="F103" s="200">
        <v>510</v>
      </c>
      <c r="H103" s="201">
        <v>3.3</v>
      </c>
      <c r="I103" s="197">
        <f t="shared" ref="I103:I134" si="8">I102+5</f>
        <v>490</v>
      </c>
      <c r="K103" s="201">
        <v>24.26</v>
      </c>
      <c r="L103" s="197">
        <f t="shared" ref="L103:L134" si="9">L102+5</f>
        <v>490</v>
      </c>
      <c r="V103" s="203">
        <f t="shared" si="5"/>
        <v>236.7</v>
      </c>
    </row>
    <row r="104" spans="3:22">
      <c r="C104" s="194"/>
      <c r="E104" s="199">
        <v>237.6</v>
      </c>
      <c r="F104" s="200">
        <v>505</v>
      </c>
      <c r="H104" s="201">
        <v>3.32</v>
      </c>
      <c r="I104" s="197">
        <f t="shared" si="8"/>
        <v>495</v>
      </c>
      <c r="K104" s="201">
        <v>24.52</v>
      </c>
      <c r="L104" s="197">
        <f t="shared" si="9"/>
        <v>495</v>
      </c>
      <c r="V104" s="203">
        <f t="shared" si="5"/>
        <v>237.7</v>
      </c>
    </row>
    <row r="105" spans="3:22">
      <c r="E105" s="199">
        <v>238.4</v>
      </c>
      <c r="F105" s="200">
        <v>500</v>
      </c>
      <c r="H105" s="201">
        <v>3.34</v>
      </c>
      <c r="I105" s="197">
        <f t="shared" si="8"/>
        <v>500</v>
      </c>
      <c r="K105" s="201">
        <v>24.76</v>
      </c>
      <c r="L105" s="197">
        <f t="shared" si="9"/>
        <v>500</v>
      </c>
      <c r="V105" s="203">
        <f t="shared" si="5"/>
        <v>238.5</v>
      </c>
    </row>
    <row r="106" spans="3:22">
      <c r="E106" s="199">
        <v>239.1</v>
      </c>
      <c r="F106" s="200">
        <v>495</v>
      </c>
      <c r="H106" s="201">
        <v>3.35</v>
      </c>
      <c r="I106" s="197">
        <f t="shared" si="8"/>
        <v>505</v>
      </c>
      <c r="K106" s="201">
        <v>25.02</v>
      </c>
      <c r="L106" s="197">
        <f t="shared" si="9"/>
        <v>505</v>
      </c>
      <c r="V106" s="203">
        <f t="shared" si="5"/>
        <v>239.2</v>
      </c>
    </row>
    <row r="107" spans="3:22">
      <c r="E107" s="199">
        <v>240</v>
      </c>
      <c r="F107" s="200">
        <v>490</v>
      </c>
      <c r="H107" s="201">
        <v>3.37</v>
      </c>
      <c r="I107" s="197">
        <f t="shared" si="8"/>
        <v>510</v>
      </c>
      <c r="K107" s="201">
        <v>25.26</v>
      </c>
      <c r="L107" s="197">
        <f t="shared" si="9"/>
        <v>510</v>
      </c>
      <c r="V107" s="203">
        <f t="shared" si="5"/>
        <v>240.1</v>
      </c>
    </row>
    <row r="108" spans="3:22">
      <c r="E108" s="199">
        <v>240.9</v>
      </c>
      <c r="F108" s="200">
        <v>485</v>
      </c>
      <c r="H108" s="201">
        <v>3.39</v>
      </c>
      <c r="I108" s="197">
        <f t="shared" si="8"/>
        <v>515</v>
      </c>
      <c r="K108" s="201">
        <v>25.52</v>
      </c>
      <c r="L108" s="197">
        <f t="shared" si="9"/>
        <v>515</v>
      </c>
      <c r="V108" s="203">
        <f t="shared" si="5"/>
        <v>241</v>
      </c>
    </row>
    <row r="109" spans="3:22">
      <c r="E109" s="199">
        <v>241.7</v>
      </c>
      <c r="F109" s="200">
        <v>480</v>
      </c>
      <c r="H109" s="201">
        <v>3.4</v>
      </c>
      <c r="I109" s="197">
        <f t="shared" si="8"/>
        <v>520</v>
      </c>
      <c r="K109" s="201">
        <v>25.78</v>
      </c>
      <c r="L109" s="197">
        <f t="shared" si="9"/>
        <v>520</v>
      </c>
      <c r="V109" s="203">
        <f t="shared" si="5"/>
        <v>241.79999999999998</v>
      </c>
    </row>
    <row r="110" spans="3:22">
      <c r="E110" s="199">
        <v>242.5</v>
      </c>
      <c r="F110" s="200">
        <v>475</v>
      </c>
      <c r="H110" s="201">
        <v>3.42</v>
      </c>
      <c r="I110" s="197">
        <f t="shared" si="8"/>
        <v>525</v>
      </c>
      <c r="K110" s="201">
        <v>26.04</v>
      </c>
      <c r="L110" s="197">
        <f t="shared" si="9"/>
        <v>525</v>
      </c>
      <c r="V110" s="203">
        <f t="shared" si="5"/>
        <v>242.6</v>
      </c>
    </row>
    <row r="111" spans="3:22">
      <c r="E111" s="199">
        <v>243.3</v>
      </c>
      <c r="F111" s="200">
        <v>470</v>
      </c>
      <c r="H111" s="201">
        <v>3.44</v>
      </c>
      <c r="I111" s="197">
        <f t="shared" si="8"/>
        <v>530</v>
      </c>
      <c r="K111" s="201">
        <v>26.3</v>
      </c>
      <c r="L111" s="197">
        <f t="shared" si="9"/>
        <v>530</v>
      </c>
      <c r="V111" s="203">
        <f t="shared" si="5"/>
        <v>243.4</v>
      </c>
    </row>
    <row r="112" spans="3:22">
      <c r="E112" s="199">
        <v>244.2</v>
      </c>
      <c r="F112" s="200">
        <v>465</v>
      </c>
      <c r="H112" s="201">
        <v>3.45</v>
      </c>
      <c r="I112" s="197">
        <f t="shared" si="8"/>
        <v>535</v>
      </c>
      <c r="K112" s="201">
        <v>26.56</v>
      </c>
      <c r="L112" s="197">
        <f t="shared" si="9"/>
        <v>535</v>
      </c>
      <c r="V112" s="203">
        <f t="shared" si="5"/>
        <v>244.29999999999998</v>
      </c>
    </row>
    <row r="113" spans="5:22">
      <c r="E113" s="199">
        <v>245</v>
      </c>
      <c r="F113" s="200">
        <v>460</v>
      </c>
      <c r="H113" s="201">
        <v>3.47</v>
      </c>
      <c r="I113" s="197">
        <f t="shared" si="8"/>
        <v>540</v>
      </c>
      <c r="K113" s="201">
        <v>26.82</v>
      </c>
      <c r="L113" s="197">
        <f t="shared" si="9"/>
        <v>540</v>
      </c>
      <c r="V113" s="203">
        <f t="shared" si="5"/>
        <v>245.1</v>
      </c>
    </row>
    <row r="114" spans="5:22">
      <c r="E114" s="199">
        <v>245.9</v>
      </c>
      <c r="F114" s="200">
        <v>455</v>
      </c>
      <c r="H114" s="201">
        <v>3.49</v>
      </c>
      <c r="I114" s="197">
        <f t="shared" si="8"/>
        <v>545</v>
      </c>
      <c r="K114" s="201">
        <v>27.08</v>
      </c>
      <c r="L114" s="197">
        <f t="shared" si="9"/>
        <v>545</v>
      </c>
      <c r="V114" s="203">
        <f t="shared" si="5"/>
        <v>246</v>
      </c>
    </row>
    <row r="115" spans="5:22">
      <c r="E115" s="199">
        <v>246.8</v>
      </c>
      <c r="F115" s="200">
        <v>450</v>
      </c>
      <c r="H115" s="201">
        <v>3.5</v>
      </c>
      <c r="I115" s="197">
        <f t="shared" si="8"/>
        <v>550</v>
      </c>
      <c r="K115" s="201">
        <v>27.34</v>
      </c>
      <c r="L115" s="197">
        <f t="shared" si="9"/>
        <v>550</v>
      </c>
      <c r="V115" s="203">
        <f t="shared" si="5"/>
        <v>246.9</v>
      </c>
    </row>
    <row r="116" spans="5:22">
      <c r="E116" s="199">
        <v>247.6</v>
      </c>
      <c r="F116" s="200">
        <v>445</v>
      </c>
      <c r="H116" s="201">
        <v>3.52</v>
      </c>
      <c r="I116" s="197">
        <f t="shared" si="8"/>
        <v>555</v>
      </c>
      <c r="K116" s="201">
        <v>27.6</v>
      </c>
      <c r="L116" s="197">
        <f t="shared" si="9"/>
        <v>555</v>
      </c>
      <c r="V116" s="203">
        <f t="shared" si="5"/>
        <v>247.7</v>
      </c>
    </row>
    <row r="117" spans="5:22">
      <c r="E117" s="199">
        <v>248.5</v>
      </c>
      <c r="F117" s="200">
        <v>440</v>
      </c>
      <c r="H117" s="201">
        <v>3.54</v>
      </c>
      <c r="I117" s="197">
        <f t="shared" si="8"/>
        <v>560</v>
      </c>
      <c r="K117" s="201">
        <v>27.88</v>
      </c>
      <c r="L117" s="197">
        <f t="shared" si="9"/>
        <v>560</v>
      </c>
      <c r="V117" s="203">
        <f t="shared" si="5"/>
        <v>248.6</v>
      </c>
    </row>
    <row r="118" spans="5:22">
      <c r="E118" s="199">
        <v>249.4</v>
      </c>
      <c r="F118" s="200">
        <v>435</v>
      </c>
      <c r="H118" s="201">
        <v>3.55</v>
      </c>
      <c r="I118" s="197">
        <f t="shared" si="8"/>
        <v>565</v>
      </c>
      <c r="K118" s="201">
        <v>28.14</v>
      </c>
      <c r="L118" s="197">
        <f t="shared" si="9"/>
        <v>565</v>
      </c>
      <c r="V118" s="203">
        <f t="shared" si="5"/>
        <v>249.5</v>
      </c>
    </row>
    <row r="119" spans="5:22">
      <c r="E119" s="199">
        <v>250.3</v>
      </c>
      <c r="F119" s="200">
        <v>430</v>
      </c>
      <c r="H119" s="201">
        <v>3.57</v>
      </c>
      <c r="I119" s="197">
        <f t="shared" si="8"/>
        <v>570</v>
      </c>
      <c r="K119" s="201">
        <v>28.42</v>
      </c>
      <c r="L119" s="197">
        <f t="shared" si="9"/>
        <v>570</v>
      </c>
      <c r="V119" s="203">
        <f t="shared" si="5"/>
        <v>250.4</v>
      </c>
    </row>
    <row r="120" spans="5:22">
      <c r="E120" s="199">
        <v>251.1</v>
      </c>
      <c r="F120" s="200">
        <v>425</v>
      </c>
      <c r="H120" s="201">
        <v>3.59</v>
      </c>
      <c r="I120" s="197">
        <f t="shared" si="8"/>
        <v>575</v>
      </c>
      <c r="K120" s="201">
        <v>28.68</v>
      </c>
      <c r="L120" s="197">
        <f t="shared" si="9"/>
        <v>575</v>
      </c>
      <c r="V120" s="203">
        <f t="shared" si="5"/>
        <v>251.2</v>
      </c>
    </row>
    <row r="121" spans="5:22">
      <c r="E121" s="199">
        <v>252.1</v>
      </c>
      <c r="F121" s="200">
        <v>420</v>
      </c>
      <c r="H121" s="201">
        <v>3.6</v>
      </c>
      <c r="I121" s="197">
        <f t="shared" si="8"/>
        <v>580</v>
      </c>
      <c r="K121" s="201">
        <v>28.96</v>
      </c>
      <c r="L121" s="197">
        <f t="shared" si="9"/>
        <v>580</v>
      </c>
      <c r="V121" s="203">
        <f t="shared" si="5"/>
        <v>252.2</v>
      </c>
    </row>
    <row r="122" spans="5:22">
      <c r="E122" s="199">
        <v>253</v>
      </c>
      <c r="F122" s="200">
        <v>415</v>
      </c>
      <c r="H122" s="201">
        <v>3.62</v>
      </c>
      <c r="I122" s="197">
        <f t="shared" si="8"/>
        <v>585</v>
      </c>
      <c r="K122" s="201">
        <v>29.22</v>
      </c>
      <c r="L122" s="197">
        <f t="shared" si="9"/>
        <v>585</v>
      </c>
      <c r="V122" s="203">
        <f t="shared" si="5"/>
        <v>253.1</v>
      </c>
    </row>
    <row r="123" spans="5:22">
      <c r="E123" s="199">
        <v>253.9</v>
      </c>
      <c r="F123" s="200">
        <v>410</v>
      </c>
      <c r="H123" s="201">
        <v>3.64</v>
      </c>
      <c r="I123" s="197">
        <f t="shared" si="8"/>
        <v>590</v>
      </c>
      <c r="K123" s="201">
        <v>29.5</v>
      </c>
      <c r="L123" s="197">
        <f t="shared" si="9"/>
        <v>590</v>
      </c>
      <c r="V123" s="203">
        <f t="shared" si="5"/>
        <v>254</v>
      </c>
    </row>
    <row r="124" spans="5:22">
      <c r="E124" s="199">
        <v>254.8</v>
      </c>
      <c r="F124" s="200">
        <v>405</v>
      </c>
      <c r="H124" s="201">
        <v>3.65</v>
      </c>
      <c r="I124" s="197">
        <f t="shared" si="8"/>
        <v>595</v>
      </c>
      <c r="K124" s="201">
        <v>29.78</v>
      </c>
      <c r="L124" s="197">
        <f t="shared" si="9"/>
        <v>595</v>
      </c>
      <c r="V124" s="203">
        <f t="shared" si="5"/>
        <v>254.9</v>
      </c>
    </row>
    <row r="125" spans="5:22">
      <c r="E125" s="199">
        <v>255.7</v>
      </c>
      <c r="F125" s="200">
        <v>400</v>
      </c>
      <c r="H125" s="201">
        <v>3.67</v>
      </c>
      <c r="I125" s="197">
        <f t="shared" si="8"/>
        <v>600</v>
      </c>
      <c r="K125" s="201">
        <v>30.06</v>
      </c>
      <c r="L125" s="197">
        <f t="shared" si="9"/>
        <v>600</v>
      </c>
      <c r="V125" s="203">
        <f t="shared" si="5"/>
        <v>255.79999999999998</v>
      </c>
    </row>
    <row r="126" spans="5:22">
      <c r="E126" s="199">
        <v>256.60000000000002</v>
      </c>
      <c r="F126" s="200">
        <v>395</v>
      </c>
      <c r="H126" s="201">
        <v>3.69</v>
      </c>
      <c r="I126" s="197">
        <f t="shared" si="8"/>
        <v>605</v>
      </c>
      <c r="K126" s="201">
        <v>30.34</v>
      </c>
      <c r="L126" s="197">
        <f t="shared" si="9"/>
        <v>605</v>
      </c>
      <c r="V126" s="203">
        <f t="shared" si="5"/>
        <v>256.70000000000005</v>
      </c>
    </row>
    <row r="127" spans="5:22">
      <c r="E127" s="199">
        <v>257.5</v>
      </c>
      <c r="F127" s="200">
        <v>390</v>
      </c>
      <c r="H127" s="201">
        <v>3.7</v>
      </c>
      <c r="I127" s="197">
        <f t="shared" si="8"/>
        <v>610</v>
      </c>
      <c r="K127" s="201">
        <v>30.62</v>
      </c>
      <c r="L127" s="197">
        <f t="shared" si="9"/>
        <v>610</v>
      </c>
      <c r="V127" s="203">
        <f t="shared" si="5"/>
        <v>257.60000000000002</v>
      </c>
    </row>
    <row r="128" spans="5:22">
      <c r="E128" s="199">
        <v>258.5</v>
      </c>
      <c r="F128" s="200">
        <v>385</v>
      </c>
      <c r="H128" s="201">
        <v>3.72</v>
      </c>
      <c r="I128" s="197">
        <f t="shared" si="8"/>
        <v>615</v>
      </c>
      <c r="K128" s="201">
        <v>30.9</v>
      </c>
      <c r="L128" s="197">
        <f t="shared" si="9"/>
        <v>615</v>
      </c>
      <c r="V128" s="203">
        <f t="shared" si="5"/>
        <v>258.60000000000002</v>
      </c>
    </row>
    <row r="129" spans="5:22">
      <c r="E129" s="199">
        <v>259.39999999999998</v>
      </c>
      <c r="F129" s="200">
        <v>380</v>
      </c>
      <c r="H129" s="201">
        <v>3.74</v>
      </c>
      <c r="I129" s="197">
        <f t="shared" si="8"/>
        <v>620</v>
      </c>
      <c r="K129" s="201">
        <v>31.18</v>
      </c>
      <c r="L129" s="197">
        <f t="shared" si="9"/>
        <v>620</v>
      </c>
      <c r="V129" s="203">
        <f t="shared" si="5"/>
        <v>259.5</v>
      </c>
    </row>
    <row r="130" spans="5:22">
      <c r="E130" s="199">
        <v>260.39999999999998</v>
      </c>
      <c r="F130" s="200">
        <v>375</v>
      </c>
      <c r="H130" s="201">
        <v>3.75</v>
      </c>
      <c r="I130" s="197">
        <f t="shared" si="8"/>
        <v>625</v>
      </c>
      <c r="K130" s="201">
        <v>31.46</v>
      </c>
      <c r="L130" s="197">
        <f t="shared" si="9"/>
        <v>625</v>
      </c>
      <c r="V130" s="203">
        <f t="shared" si="5"/>
        <v>260.5</v>
      </c>
    </row>
    <row r="131" spans="5:22">
      <c r="E131" s="199">
        <v>261.3</v>
      </c>
      <c r="F131" s="200">
        <v>370</v>
      </c>
      <c r="H131" s="201">
        <v>3.77</v>
      </c>
      <c r="I131" s="197">
        <f t="shared" si="8"/>
        <v>630</v>
      </c>
      <c r="K131" s="201">
        <v>31.74</v>
      </c>
      <c r="L131" s="197">
        <f t="shared" si="9"/>
        <v>630</v>
      </c>
      <c r="V131" s="203">
        <f t="shared" si="5"/>
        <v>261.40000000000003</v>
      </c>
    </row>
    <row r="132" spans="5:22">
      <c r="E132" s="199">
        <v>262.3</v>
      </c>
      <c r="F132" s="200">
        <v>365</v>
      </c>
      <c r="H132" s="201">
        <v>3.79</v>
      </c>
      <c r="I132" s="197">
        <f t="shared" si="8"/>
        <v>635</v>
      </c>
      <c r="K132" s="201">
        <v>32.020000000000003</v>
      </c>
      <c r="L132" s="197">
        <f t="shared" si="9"/>
        <v>635</v>
      </c>
      <c r="V132" s="203">
        <f t="shared" si="5"/>
        <v>262.40000000000003</v>
      </c>
    </row>
    <row r="133" spans="5:22">
      <c r="E133" s="199">
        <v>263.3</v>
      </c>
      <c r="F133" s="200">
        <v>360</v>
      </c>
      <c r="H133" s="201">
        <v>3.8</v>
      </c>
      <c r="I133" s="197">
        <f t="shared" si="8"/>
        <v>640</v>
      </c>
      <c r="K133" s="201">
        <v>32.32</v>
      </c>
      <c r="L133" s="197">
        <f t="shared" si="9"/>
        <v>640</v>
      </c>
      <c r="V133" s="203">
        <f t="shared" ref="V133:V196" si="10">E133+0.1</f>
        <v>263.40000000000003</v>
      </c>
    </row>
    <row r="134" spans="5:22">
      <c r="E134" s="199">
        <v>264.2</v>
      </c>
      <c r="F134" s="200">
        <v>355</v>
      </c>
      <c r="H134" s="201">
        <v>3.82</v>
      </c>
      <c r="I134" s="197">
        <f t="shared" si="8"/>
        <v>645</v>
      </c>
      <c r="K134" s="201">
        <v>32.6</v>
      </c>
      <c r="L134" s="197">
        <f t="shared" si="9"/>
        <v>645</v>
      </c>
      <c r="V134" s="203">
        <f t="shared" si="10"/>
        <v>264.3</v>
      </c>
    </row>
    <row r="135" spans="5:22">
      <c r="E135" s="199">
        <v>265.2</v>
      </c>
      <c r="F135" s="200">
        <v>350</v>
      </c>
      <c r="H135" s="201">
        <v>3.84</v>
      </c>
      <c r="I135" s="197">
        <f t="shared" ref="I135:I166" si="11">I134+5</f>
        <v>650</v>
      </c>
      <c r="K135" s="201">
        <v>32.9</v>
      </c>
      <c r="L135" s="197">
        <f t="shared" ref="L135:L166" si="12">L134+5</f>
        <v>650</v>
      </c>
      <c r="V135" s="203">
        <f t="shared" si="10"/>
        <v>265.3</v>
      </c>
    </row>
    <row r="136" spans="5:22">
      <c r="E136" s="199">
        <v>266.2</v>
      </c>
      <c r="F136" s="200">
        <v>345</v>
      </c>
      <c r="H136" s="201">
        <v>3.85</v>
      </c>
      <c r="I136" s="197">
        <f t="shared" si="11"/>
        <v>655</v>
      </c>
      <c r="K136" s="201">
        <v>33.18</v>
      </c>
      <c r="L136" s="197">
        <f t="shared" si="12"/>
        <v>655</v>
      </c>
      <c r="V136" s="203">
        <f t="shared" si="10"/>
        <v>266.3</v>
      </c>
    </row>
    <row r="137" spans="5:22">
      <c r="E137" s="199">
        <v>267.2</v>
      </c>
      <c r="F137" s="200">
        <v>340</v>
      </c>
      <c r="H137" s="201">
        <v>3.87</v>
      </c>
      <c r="I137" s="197">
        <f t="shared" si="11"/>
        <v>660</v>
      </c>
      <c r="K137" s="201">
        <v>33.479999999999997</v>
      </c>
      <c r="L137" s="197">
        <f t="shared" si="12"/>
        <v>660</v>
      </c>
      <c r="V137" s="203">
        <f t="shared" si="10"/>
        <v>267.3</v>
      </c>
    </row>
    <row r="138" spans="5:22">
      <c r="E138" s="199">
        <v>268.2</v>
      </c>
      <c r="F138" s="200">
        <v>335</v>
      </c>
      <c r="H138" s="201">
        <v>3.89</v>
      </c>
      <c r="I138" s="197">
        <f t="shared" si="11"/>
        <v>665</v>
      </c>
      <c r="K138" s="201">
        <v>33.76</v>
      </c>
      <c r="L138" s="197">
        <f t="shared" si="12"/>
        <v>665</v>
      </c>
      <c r="V138" s="203">
        <f t="shared" si="10"/>
        <v>268.3</v>
      </c>
    </row>
    <row r="139" spans="5:22">
      <c r="E139" s="199">
        <v>269.2</v>
      </c>
      <c r="F139" s="200">
        <v>330</v>
      </c>
      <c r="H139" s="201">
        <v>3.9</v>
      </c>
      <c r="I139" s="197">
        <f t="shared" si="11"/>
        <v>670</v>
      </c>
      <c r="K139" s="201">
        <v>34.06</v>
      </c>
      <c r="L139" s="197">
        <f t="shared" si="12"/>
        <v>670</v>
      </c>
      <c r="V139" s="203">
        <f t="shared" si="10"/>
        <v>269.3</v>
      </c>
    </row>
    <row r="140" spans="5:22">
      <c r="E140" s="199">
        <v>270.2</v>
      </c>
      <c r="F140" s="200">
        <v>325</v>
      </c>
      <c r="H140" s="201">
        <v>3.91</v>
      </c>
      <c r="I140" s="197">
        <f t="shared" si="11"/>
        <v>675</v>
      </c>
      <c r="K140" s="201">
        <v>34.36</v>
      </c>
      <c r="L140" s="197">
        <f t="shared" si="12"/>
        <v>675</v>
      </c>
      <c r="V140" s="203">
        <f t="shared" si="10"/>
        <v>270.3</v>
      </c>
    </row>
    <row r="141" spans="5:22">
      <c r="E141" s="199">
        <v>271.2</v>
      </c>
      <c r="F141" s="200">
        <v>320</v>
      </c>
      <c r="H141" s="201">
        <v>3.94</v>
      </c>
      <c r="I141" s="197">
        <f t="shared" si="11"/>
        <v>680</v>
      </c>
      <c r="K141" s="201">
        <v>34.659999999999997</v>
      </c>
      <c r="L141" s="197">
        <f t="shared" si="12"/>
        <v>680</v>
      </c>
      <c r="V141" s="203">
        <f t="shared" si="10"/>
        <v>271.3</v>
      </c>
    </row>
    <row r="142" spans="5:22">
      <c r="E142" s="199">
        <v>272.3</v>
      </c>
      <c r="F142" s="200">
        <v>315</v>
      </c>
      <c r="H142" s="201">
        <v>3.95</v>
      </c>
      <c r="I142" s="197">
        <f t="shared" si="11"/>
        <v>685</v>
      </c>
      <c r="K142" s="201">
        <v>34.96</v>
      </c>
      <c r="L142" s="197">
        <f t="shared" si="12"/>
        <v>685</v>
      </c>
      <c r="V142" s="203">
        <f t="shared" si="10"/>
        <v>272.40000000000003</v>
      </c>
    </row>
    <row r="143" spans="5:22">
      <c r="E143" s="199">
        <v>273.3</v>
      </c>
      <c r="F143" s="200">
        <v>310</v>
      </c>
      <c r="H143" s="201">
        <v>3.97</v>
      </c>
      <c r="I143" s="197">
        <f t="shared" si="11"/>
        <v>690</v>
      </c>
      <c r="K143" s="201">
        <v>35.26</v>
      </c>
      <c r="L143" s="197">
        <f t="shared" si="12"/>
        <v>690</v>
      </c>
      <c r="V143" s="203">
        <f t="shared" si="10"/>
        <v>273.40000000000003</v>
      </c>
    </row>
    <row r="144" spans="5:22">
      <c r="E144" s="199">
        <v>274.3</v>
      </c>
      <c r="F144" s="200">
        <v>305</v>
      </c>
      <c r="H144" s="201">
        <v>3.99</v>
      </c>
      <c r="I144" s="197">
        <f t="shared" si="11"/>
        <v>695</v>
      </c>
      <c r="K144" s="201">
        <v>35.56</v>
      </c>
      <c r="L144" s="197">
        <f t="shared" si="12"/>
        <v>695</v>
      </c>
      <c r="V144" s="203">
        <f t="shared" si="10"/>
        <v>274.40000000000003</v>
      </c>
    </row>
    <row r="145" spans="5:22">
      <c r="E145" s="199">
        <v>275.3</v>
      </c>
      <c r="F145" s="200">
        <v>300</v>
      </c>
      <c r="H145" s="201">
        <v>4</v>
      </c>
      <c r="I145" s="197">
        <f t="shared" si="11"/>
        <v>700</v>
      </c>
      <c r="K145" s="201">
        <v>35.86</v>
      </c>
      <c r="L145" s="197">
        <f t="shared" si="12"/>
        <v>700</v>
      </c>
      <c r="V145" s="203">
        <f t="shared" si="10"/>
        <v>275.40000000000003</v>
      </c>
    </row>
    <row r="146" spans="5:22">
      <c r="E146" s="199">
        <v>276.39999999999998</v>
      </c>
      <c r="F146" s="200">
        <v>295</v>
      </c>
      <c r="H146" s="201">
        <v>4.0199999999999996</v>
      </c>
      <c r="I146" s="197">
        <f t="shared" si="11"/>
        <v>705</v>
      </c>
      <c r="K146" s="201">
        <v>36.159999999999997</v>
      </c>
      <c r="L146" s="197">
        <f t="shared" si="12"/>
        <v>705</v>
      </c>
      <c r="V146" s="203">
        <f t="shared" si="10"/>
        <v>276.5</v>
      </c>
    </row>
    <row r="147" spans="5:22">
      <c r="E147" s="199">
        <v>277.5</v>
      </c>
      <c r="F147" s="200">
        <v>290</v>
      </c>
      <c r="H147" s="201">
        <v>4.04</v>
      </c>
      <c r="I147" s="197">
        <f t="shared" si="11"/>
        <v>710</v>
      </c>
      <c r="K147" s="201">
        <v>36.46</v>
      </c>
      <c r="L147" s="197">
        <f t="shared" si="12"/>
        <v>710</v>
      </c>
      <c r="V147" s="203">
        <f t="shared" si="10"/>
        <v>277.60000000000002</v>
      </c>
    </row>
    <row r="148" spans="5:22">
      <c r="E148" s="199">
        <v>278.5</v>
      </c>
      <c r="F148" s="200">
        <v>285</v>
      </c>
      <c r="H148" s="201">
        <v>4.05</v>
      </c>
      <c r="I148" s="197">
        <f t="shared" si="11"/>
        <v>715</v>
      </c>
      <c r="K148" s="201">
        <v>36.78</v>
      </c>
      <c r="L148" s="197">
        <f t="shared" si="12"/>
        <v>715</v>
      </c>
      <c r="V148" s="203">
        <f t="shared" si="10"/>
        <v>278.60000000000002</v>
      </c>
    </row>
    <row r="149" spans="5:22">
      <c r="E149" s="199">
        <v>279.5</v>
      </c>
      <c r="F149" s="200">
        <v>280</v>
      </c>
      <c r="H149" s="201">
        <v>4.07</v>
      </c>
      <c r="I149" s="197">
        <f t="shared" si="11"/>
        <v>720</v>
      </c>
      <c r="K149" s="201">
        <v>37.08</v>
      </c>
      <c r="L149" s="197">
        <f t="shared" si="12"/>
        <v>720</v>
      </c>
      <c r="V149" s="203">
        <f t="shared" si="10"/>
        <v>279.60000000000002</v>
      </c>
    </row>
    <row r="150" spans="5:22">
      <c r="E150" s="199">
        <v>280.7</v>
      </c>
      <c r="F150" s="200">
        <v>275</v>
      </c>
      <c r="H150" s="201">
        <v>4.09</v>
      </c>
      <c r="I150" s="197">
        <f t="shared" si="11"/>
        <v>725</v>
      </c>
      <c r="K150" s="201">
        <v>37.4</v>
      </c>
      <c r="L150" s="197">
        <f t="shared" si="12"/>
        <v>725</v>
      </c>
      <c r="V150" s="203">
        <f t="shared" si="10"/>
        <v>280.8</v>
      </c>
    </row>
    <row r="151" spans="5:22">
      <c r="E151" s="199">
        <v>281.7</v>
      </c>
      <c r="F151" s="200">
        <v>270</v>
      </c>
      <c r="H151" s="201">
        <v>4.0999999999999996</v>
      </c>
      <c r="I151" s="197">
        <f t="shared" si="11"/>
        <v>730</v>
      </c>
      <c r="K151" s="201">
        <v>37.700000000000003</v>
      </c>
      <c r="L151" s="197">
        <f t="shared" si="12"/>
        <v>730</v>
      </c>
      <c r="V151" s="203">
        <f t="shared" si="10"/>
        <v>281.8</v>
      </c>
    </row>
    <row r="152" spans="5:22">
      <c r="E152" s="199">
        <v>283</v>
      </c>
      <c r="F152" s="200">
        <v>265</v>
      </c>
      <c r="H152" s="201">
        <v>4.12</v>
      </c>
      <c r="I152" s="197">
        <f t="shared" si="11"/>
        <v>735</v>
      </c>
      <c r="K152" s="201">
        <v>38.020000000000003</v>
      </c>
      <c r="L152" s="197">
        <f t="shared" si="12"/>
        <v>735</v>
      </c>
      <c r="V152" s="203">
        <f t="shared" si="10"/>
        <v>283.10000000000002</v>
      </c>
    </row>
    <row r="153" spans="5:22">
      <c r="E153" s="199">
        <v>283.89999999999998</v>
      </c>
      <c r="F153" s="200">
        <v>260</v>
      </c>
      <c r="H153" s="201">
        <v>4.1399999999999997</v>
      </c>
      <c r="I153" s="197">
        <f t="shared" si="11"/>
        <v>740</v>
      </c>
      <c r="K153" s="201">
        <v>38.32</v>
      </c>
      <c r="L153" s="197">
        <f t="shared" si="12"/>
        <v>740</v>
      </c>
      <c r="V153" s="203">
        <f t="shared" si="10"/>
        <v>284</v>
      </c>
    </row>
    <row r="154" spans="5:22">
      <c r="E154" s="199">
        <v>285</v>
      </c>
      <c r="F154" s="200">
        <v>255</v>
      </c>
      <c r="H154" s="201">
        <v>4.1500000000000004</v>
      </c>
      <c r="I154" s="197">
        <f t="shared" si="11"/>
        <v>745</v>
      </c>
      <c r="K154" s="201">
        <v>38.64</v>
      </c>
      <c r="L154" s="197">
        <f t="shared" si="12"/>
        <v>745</v>
      </c>
      <c r="V154" s="203">
        <f t="shared" si="10"/>
        <v>285.10000000000002</v>
      </c>
    </row>
    <row r="155" spans="5:22">
      <c r="E155" s="199">
        <v>286.10000000000002</v>
      </c>
      <c r="F155" s="200">
        <v>250</v>
      </c>
      <c r="H155" s="201">
        <v>4.17</v>
      </c>
      <c r="I155" s="197">
        <f t="shared" si="11"/>
        <v>750</v>
      </c>
      <c r="K155" s="201">
        <v>38.96</v>
      </c>
      <c r="L155" s="197">
        <f t="shared" si="12"/>
        <v>750</v>
      </c>
      <c r="V155" s="203">
        <f t="shared" si="10"/>
        <v>286.20000000000005</v>
      </c>
    </row>
    <row r="156" spans="5:22">
      <c r="E156" s="199">
        <v>287.3</v>
      </c>
      <c r="F156" s="200">
        <v>245</v>
      </c>
      <c r="H156" s="201">
        <v>4.1900000000000004</v>
      </c>
      <c r="I156" s="197">
        <f t="shared" si="11"/>
        <v>755</v>
      </c>
      <c r="K156" s="201">
        <v>39.26</v>
      </c>
      <c r="L156" s="197">
        <f t="shared" si="12"/>
        <v>755</v>
      </c>
      <c r="V156" s="203">
        <f t="shared" si="10"/>
        <v>287.40000000000003</v>
      </c>
    </row>
    <row r="157" spans="5:22">
      <c r="E157" s="199">
        <v>288.39999999999998</v>
      </c>
      <c r="F157" s="200">
        <v>240</v>
      </c>
      <c r="H157" s="201">
        <v>4.2</v>
      </c>
      <c r="I157" s="197">
        <f t="shared" si="11"/>
        <v>760</v>
      </c>
      <c r="K157" s="201">
        <v>39.58</v>
      </c>
      <c r="L157" s="197">
        <f t="shared" si="12"/>
        <v>760</v>
      </c>
      <c r="V157" s="203">
        <f t="shared" si="10"/>
        <v>288.5</v>
      </c>
    </row>
    <row r="158" spans="5:22">
      <c r="E158" s="199">
        <v>289.60000000000002</v>
      </c>
      <c r="F158" s="200">
        <v>235</v>
      </c>
      <c r="H158" s="201">
        <v>4.22</v>
      </c>
      <c r="I158" s="197">
        <f t="shared" si="11"/>
        <v>765</v>
      </c>
      <c r="K158" s="201">
        <v>39.9</v>
      </c>
      <c r="L158" s="197">
        <f t="shared" si="12"/>
        <v>765</v>
      </c>
      <c r="V158" s="203">
        <f t="shared" si="10"/>
        <v>289.70000000000005</v>
      </c>
    </row>
    <row r="159" spans="5:22">
      <c r="E159" s="199">
        <v>290.7</v>
      </c>
      <c r="F159" s="200">
        <v>230</v>
      </c>
      <c r="H159" s="201">
        <v>4.24</v>
      </c>
      <c r="I159" s="197">
        <f t="shared" si="11"/>
        <v>770</v>
      </c>
      <c r="K159" s="201">
        <v>40.020000000000003</v>
      </c>
      <c r="L159" s="197">
        <f t="shared" si="12"/>
        <v>770</v>
      </c>
      <c r="V159" s="203">
        <f t="shared" si="10"/>
        <v>290.8</v>
      </c>
    </row>
    <row r="160" spans="5:22">
      <c r="E160" s="199">
        <v>291.8</v>
      </c>
      <c r="F160" s="200">
        <v>225</v>
      </c>
      <c r="H160" s="201">
        <v>4.25</v>
      </c>
      <c r="I160" s="197">
        <f t="shared" si="11"/>
        <v>775</v>
      </c>
      <c r="K160" s="201">
        <v>40.44</v>
      </c>
      <c r="L160" s="197">
        <f t="shared" si="12"/>
        <v>775</v>
      </c>
      <c r="V160" s="203">
        <f t="shared" si="10"/>
        <v>291.90000000000003</v>
      </c>
    </row>
    <row r="161" spans="5:22">
      <c r="E161" s="199">
        <v>293</v>
      </c>
      <c r="F161" s="200">
        <v>220</v>
      </c>
      <c r="H161" s="201">
        <v>4.2699999999999996</v>
      </c>
      <c r="I161" s="197">
        <f t="shared" si="11"/>
        <v>780</v>
      </c>
      <c r="K161" s="201">
        <v>40.880000000000003</v>
      </c>
      <c r="L161" s="197">
        <f t="shared" si="12"/>
        <v>780</v>
      </c>
      <c r="V161" s="203">
        <f t="shared" si="10"/>
        <v>293.10000000000002</v>
      </c>
    </row>
    <row r="162" spans="5:22">
      <c r="E162" s="199">
        <v>294.2</v>
      </c>
      <c r="F162" s="200">
        <v>215</v>
      </c>
      <c r="H162" s="201">
        <v>4.29</v>
      </c>
      <c r="I162" s="197">
        <f t="shared" si="11"/>
        <v>785</v>
      </c>
      <c r="K162" s="201">
        <v>41.2</v>
      </c>
      <c r="L162" s="197">
        <f t="shared" si="12"/>
        <v>785</v>
      </c>
      <c r="V162" s="203">
        <f t="shared" si="10"/>
        <v>294.3</v>
      </c>
    </row>
    <row r="163" spans="5:22">
      <c r="E163" s="199">
        <v>295.3</v>
      </c>
      <c r="F163" s="200">
        <v>210</v>
      </c>
      <c r="H163" s="201">
        <v>4.3</v>
      </c>
      <c r="I163" s="197">
        <f t="shared" si="11"/>
        <v>790</v>
      </c>
      <c r="K163" s="201">
        <v>41.52</v>
      </c>
      <c r="L163" s="197">
        <f t="shared" si="12"/>
        <v>790</v>
      </c>
      <c r="V163" s="203">
        <f t="shared" si="10"/>
        <v>295.40000000000003</v>
      </c>
    </row>
    <row r="164" spans="5:22">
      <c r="E164" s="199">
        <v>296.5</v>
      </c>
      <c r="F164" s="200">
        <v>205</v>
      </c>
      <c r="H164" s="201">
        <v>4.32</v>
      </c>
      <c r="I164" s="197">
        <f t="shared" si="11"/>
        <v>795</v>
      </c>
      <c r="K164" s="201">
        <v>41.84</v>
      </c>
      <c r="L164" s="197">
        <f t="shared" si="12"/>
        <v>795</v>
      </c>
      <c r="V164" s="203">
        <f t="shared" si="10"/>
        <v>296.60000000000002</v>
      </c>
    </row>
    <row r="165" spans="5:22">
      <c r="E165" s="199">
        <v>297.7</v>
      </c>
      <c r="F165" s="200">
        <v>200</v>
      </c>
      <c r="H165" s="201">
        <v>4.34</v>
      </c>
      <c r="I165" s="197">
        <f t="shared" si="11"/>
        <v>800</v>
      </c>
      <c r="K165" s="201">
        <v>42.18</v>
      </c>
      <c r="L165" s="197">
        <f t="shared" si="12"/>
        <v>800</v>
      </c>
      <c r="V165" s="203">
        <f t="shared" si="10"/>
        <v>297.8</v>
      </c>
    </row>
    <row r="166" spans="5:22">
      <c r="E166" s="199">
        <v>298.89999999999998</v>
      </c>
      <c r="F166" s="200">
        <v>195</v>
      </c>
      <c r="H166" s="201">
        <v>4.3499999999999996</v>
      </c>
      <c r="I166" s="197">
        <f t="shared" si="11"/>
        <v>805</v>
      </c>
      <c r="K166" s="201">
        <v>42.5</v>
      </c>
      <c r="L166" s="197">
        <f t="shared" si="12"/>
        <v>805</v>
      </c>
      <c r="V166" s="203">
        <f t="shared" si="10"/>
        <v>299</v>
      </c>
    </row>
    <row r="167" spans="5:22">
      <c r="E167" s="199">
        <v>300.10000000000002</v>
      </c>
      <c r="F167" s="200">
        <v>190</v>
      </c>
      <c r="H167" s="201">
        <v>4.37</v>
      </c>
      <c r="I167" s="197">
        <f t="shared" ref="I167:I198" si="13">I166+5</f>
        <v>810</v>
      </c>
      <c r="K167" s="201">
        <v>42.84</v>
      </c>
      <c r="L167" s="197">
        <f t="shared" ref="L167:L198" si="14">L166+5</f>
        <v>810</v>
      </c>
      <c r="V167" s="203">
        <f t="shared" si="10"/>
        <v>300.20000000000005</v>
      </c>
    </row>
    <row r="168" spans="5:22">
      <c r="E168" s="199">
        <v>301.3</v>
      </c>
      <c r="F168" s="200">
        <v>185</v>
      </c>
      <c r="H168" s="201">
        <v>4.3899999999999997</v>
      </c>
      <c r="I168" s="197">
        <f t="shared" si="13"/>
        <v>815</v>
      </c>
      <c r="K168" s="201">
        <v>43.16</v>
      </c>
      <c r="L168" s="197">
        <f t="shared" si="14"/>
        <v>815</v>
      </c>
      <c r="V168" s="203">
        <f t="shared" si="10"/>
        <v>301.40000000000003</v>
      </c>
    </row>
    <row r="169" spans="5:22">
      <c r="E169" s="199">
        <v>302.60000000000002</v>
      </c>
      <c r="F169" s="200">
        <v>180</v>
      </c>
      <c r="H169" s="201">
        <v>4.4000000000000004</v>
      </c>
      <c r="I169" s="197">
        <f t="shared" si="13"/>
        <v>820</v>
      </c>
      <c r="K169" s="201">
        <v>43.5</v>
      </c>
      <c r="L169" s="197">
        <f t="shared" si="14"/>
        <v>820</v>
      </c>
      <c r="V169" s="203">
        <f t="shared" si="10"/>
        <v>302.70000000000005</v>
      </c>
    </row>
    <row r="170" spans="5:22">
      <c r="E170" s="199">
        <v>303.8</v>
      </c>
      <c r="F170" s="200">
        <v>175</v>
      </c>
      <c r="H170" s="201">
        <v>4.42</v>
      </c>
      <c r="I170" s="197">
        <f t="shared" si="13"/>
        <v>825</v>
      </c>
      <c r="K170" s="201">
        <v>43.84</v>
      </c>
      <c r="L170" s="197">
        <f t="shared" si="14"/>
        <v>825</v>
      </c>
      <c r="V170" s="203">
        <f t="shared" si="10"/>
        <v>303.90000000000003</v>
      </c>
    </row>
    <row r="171" spans="5:22">
      <c r="E171" s="199">
        <v>305.10000000000002</v>
      </c>
      <c r="F171" s="200">
        <v>170</v>
      </c>
      <c r="H171" s="201">
        <v>4.4400000000000004</v>
      </c>
      <c r="I171" s="197">
        <f t="shared" si="13"/>
        <v>830</v>
      </c>
      <c r="K171" s="201">
        <v>44.18</v>
      </c>
      <c r="L171" s="197">
        <f t="shared" si="14"/>
        <v>830</v>
      </c>
      <c r="V171" s="203">
        <f t="shared" si="10"/>
        <v>305.20000000000005</v>
      </c>
    </row>
    <row r="172" spans="5:22">
      <c r="E172" s="199">
        <v>306.3</v>
      </c>
      <c r="F172" s="200">
        <v>165</v>
      </c>
      <c r="H172" s="201">
        <v>4.45</v>
      </c>
      <c r="I172" s="197">
        <f t="shared" si="13"/>
        <v>835</v>
      </c>
      <c r="K172" s="201">
        <v>44.5</v>
      </c>
      <c r="L172" s="197">
        <f t="shared" si="14"/>
        <v>835</v>
      </c>
      <c r="V172" s="203">
        <f t="shared" si="10"/>
        <v>306.40000000000003</v>
      </c>
    </row>
    <row r="173" spans="5:22">
      <c r="E173" s="199">
        <v>307.60000000000002</v>
      </c>
      <c r="F173" s="200">
        <v>160</v>
      </c>
      <c r="H173" s="201">
        <v>4.47</v>
      </c>
      <c r="I173" s="197">
        <f t="shared" si="13"/>
        <v>840</v>
      </c>
      <c r="K173" s="201">
        <v>44.84</v>
      </c>
      <c r="L173" s="197">
        <f t="shared" si="14"/>
        <v>840</v>
      </c>
      <c r="V173" s="203">
        <f t="shared" si="10"/>
        <v>307.70000000000005</v>
      </c>
    </row>
    <row r="174" spans="5:22">
      <c r="E174" s="199">
        <v>308.8</v>
      </c>
      <c r="F174" s="200">
        <v>155</v>
      </c>
      <c r="H174" s="201">
        <v>4.49</v>
      </c>
      <c r="I174" s="197">
        <f t="shared" si="13"/>
        <v>845</v>
      </c>
      <c r="K174" s="201">
        <v>45.18</v>
      </c>
      <c r="L174" s="197">
        <f t="shared" si="14"/>
        <v>845</v>
      </c>
      <c r="V174" s="203">
        <f t="shared" si="10"/>
        <v>308.90000000000003</v>
      </c>
    </row>
    <row r="175" spans="5:22">
      <c r="E175" s="199">
        <v>310.10000000000002</v>
      </c>
      <c r="F175" s="200">
        <v>150</v>
      </c>
      <c r="H175" s="201">
        <v>4.5</v>
      </c>
      <c r="I175" s="197">
        <f t="shared" si="13"/>
        <v>850</v>
      </c>
      <c r="K175" s="201">
        <v>45.52</v>
      </c>
      <c r="L175" s="197">
        <f t="shared" si="14"/>
        <v>850</v>
      </c>
      <c r="N175" s="205"/>
      <c r="O175" s="96"/>
      <c r="Q175" s="96"/>
      <c r="R175" s="96"/>
      <c r="V175" s="203">
        <f t="shared" si="10"/>
        <v>310.20000000000005</v>
      </c>
    </row>
    <row r="176" spans="5:22">
      <c r="E176" s="199">
        <v>311.39999999999998</v>
      </c>
      <c r="F176" s="200">
        <v>145</v>
      </c>
      <c r="H176" s="201">
        <v>4.5199999999999996</v>
      </c>
      <c r="I176" s="197">
        <f t="shared" si="13"/>
        <v>855</v>
      </c>
      <c r="K176" s="201">
        <v>45.86</v>
      </c>
      <c r="L176" s="197">
        <f t="shared" si="14"/>
        <v>855</v>
      </c>
      <c r="N176" s="96"/>
      <c r="O176" s="96"/>
      <c r="Q176" s="96"/>
      <c r="R176" s="96"/>
      <c r="V176" s="203">
        <f t="shared" si="10"/>
        <v>311.5</v>
      </c>
    </row>
    <row r="177" spans="5:22">
      <c r="E177" s="199">
        <v>312.7</v>
      </c>
      <c r="F177" s="200">
        <v>140</v>
      </c>
      <c r="H177" s="201">
        <v>4.54</v>
      </c>
      <c r="I177" s="197">
        <f t="shared" si="13"/>
        <v>860</v>
      </c>
      <c r="K177" s="201">
        <v>46.22</v>
      </c>
      <c r="L177" s="197">
        <f t="shared" si="14"/>
        <v>860</v>
      </c>
      <c r="N177" s="96"/>
      <c r="O177" s="96"/>
      <c r="Q177" s="96"/>
      <c r="R177" s="96"/>
      <c r="V177" s="203">
        <f t="shared" si="10"/>
        <v>312.8</v>
      </c>
    </row>
    <row r="178" spans="5:22">
      <c r="E178" s="199">
        <v>314</v>
      </c>
      <c r="F178" s="200">
        <v>135</v>
      </c>
      <c r="H178" s="201">
        <v>4.55</v>
      </c>
      <c r="I178" s="197">
        <f t="shared" si="13"/>
        <v>865</v>
      </c>
      <c r="K178" s="201">
        <v>46.56</v>
      </c>
      <c r="L178" s="197">
        <f t="shared" si="14"/>
        <v>865</v>
      </c>
      <c r="N178" s="96"/>
      <c r="O178" s="96"/>
      <c r="Q178" s="96"/>
      <c r="R178" s="96"/>
      <c r="V178" s="203">
        <f t="shared" si="10"/>
        <v>314.10000000000002</v>
      </c>
    </row>
    <row r="179" spans="5:22">
      <c r="E179" s="199">
        <v>315.39999999999998</v>
      </c>
      <c r="F179" s="200">
        <v>130</v>
      </c>
      <c r="H179" s="201">
        <v>4.57</v>
      </c>
      <c r="I179" s="197">
        <f t="shared" si="13"/>
        <v>870</v>
      </c>
      <c r="K179" s="201">
        <v>46.9</v>
      </c>
      <c r="L179" s="197">
        <f t="shared" si="14"/>
        <v>870</v>
      </c>
      <c r="N179" s="96"/>
      <c r="O179" s="96"/>
      <c r="Q179" s="96"/>
      <c r="R179" s="96"/>
      <c r="V179" s="203">
        <f t="shared" si="10"/>
        <v>315.5</v>
      </c>
    </row>
    <row r="180" spans="5:22">
      <c r="E180" s="199">
        <v>316.7</v>
      </c>
      <c r="F180" s="200">
        <v>125</v>
      </c>
      <c r="H180" s="201">
        <v>4.59</v>
      </c>
      <c r="I180" s="197">
        <f t="shared" si="13"/>
        <v>875</v>
      </c>
      <c r="K180" s="201">
        <v>47.24</v>
      </c>
      <c r="L180" s="197">
        <f t="shared" si="14"/>
        <v>875</v>
      </c>
      <c r="N180" s="96"/>
      <c r="O180" s="96"/>
      <c r="Q180" s="96"/>
      <c r="R180" s="96"/>
      <c r="V180" s="203">
        <f t="shared" si="10"/>
        <v>316.8</v>
      </c>
    </row>
    <row r="181" spans="5:22">
      <c r="E181" s="199">
        <v>318.10000000000002</v>
      </c>
      <c r="F181" s="200">
        <v>120</v>
      </c>
      <c r="H181" s="201">
        <v>4.5999999999999996</v>
      </c>
      <c r="I181" s="197">
        <f t="shared" si="13"/>
        <v>880</v>
      </c>
      <c r="K181" s="201">
        <v>47.6</v>
      </c>
      <c r="L181" s="197">
        <f t="shared" si="14"/>
        <v>880</v>
      </c>
      <c r="N181" s="96"/>
      <c r="O181" s="96"/>
      <c r="Q181" s="96"/>
      <c r="R181" s="96"/>
      <c r="V181" s="203">
        <f t="shared" si="10"/>
        <v>318.20000000000005</v>
      </c>
    </row>
    <row r="182" spans="5:22">
      <c r="E182" s="199">
        <v>319.39999999999998</v>
      </c>
      <c r="F182" s="200">
        <v>115</v>
      </c>
      <c r="H182" s="201">
        <v>4.62</v>
      </c>
      <c r="I182" s="197">
        <f t="shared" si="13"/>
        <v>885</v>
      </c>
      <c r="K182" s="201">
        <v>47.94</v>
      </c>
      <c r="L182" s="197">
        <f t="shared" si="14"/>
        <v>885</v>
      </c>
      <c r="N182" s="96"/>
      <c r="O182" s="96"/>
      <c r="Q182" s="96"/>
      <c r="R182" s="96"/>
      <c r="V182" s="203">
        <f t="shared" si="10"/>
        <v>319.5</v>
      </c>
    </row>
    <row r="183" spans="5:22">
      <c r="E183" s="199">
        <v>320.7</v>
      </c>
      <c r="F183" s="200">
        <v>110</v>
      </c>
      <c r="H183" s="201">
        <v>4.6399999999999997</v>
      </c>
      <c r="I183" s="197">
        <f t="shared" si="13"/>
        <v>890</v>
      </c>
      <c r="K183" s="201">
        <v>48.3</v>
      </c>
      <c r="L183" s="197">
        <f t="shared" si="14"/>
        <v>890</v>
      </c>
      <c r="N183" s="96"/>
      <c r="O183" s="96"/>
      <c r="Q183" s="96"/>
      <c r="R183" s="96"/>
      <c r="V183" s="203">
        <f t="shared" si="10"/>
        <v>320.8</v>
      </c>
    </row>
    <row r="184" spans="5:22">
      <c r="E184" s="199">
        <v>322.10000000000002</v>
      </c>
      <c r="F184" s="200">
        <v>105</v>
      </c>
      <c r="H184" s="201">
        <v>4.6500000000000004</v>
      </c>
      <c r="I184" s="197">
        <f t="shared" si="13"/>
        <v>895</v>
      </c>
      <c r="K184" s="201">
        <v>48.66</v>
      </c>
      <c r="L184" s="197">
        <f t="shared" si="14"/>
        <v>895</v>
      </c>
      <c r="N184" s="96"/>
      <c r="O184" s="96"/>
      <c r="Q184" s="96"/>
      <c r="R184" s="96"/>
      <c r="V184" s="203">
        <f t="shared" si="10"/>
        <v>322.20000000000005</v>
      </c>
    </row>
    <row r="185" spans="5:22">
      <c r="E185" s="199">
        <v>323.5</v>
      </c>
      <c r="F185" s="200">
        <v>100</v>
      </c>
      <c r="H185" s="201">
        <v>4.67</v>
      </c>
      <c r="I185" s="197">
        <f t="shared" si="13"/>
        <v>900</v>
      </c>
      <c r="K185" s="201">
        <v>49</v>
      </c>
      <c r="L185" s="197">
        <f t="shared" si="14"/>
        <v>900</v>
      </c>
      <c r="N185" s="96"/>
      <c r="O185" s="96"/>
      <c r="Q185" s="96"/>
      <c r="R185" s="96"/>
      <c r="V185" s="203">
        <f t="shared" si="10"/>
        <v>323.60000000000002</v>
      </c>
    </row>
    <row r="186" spans="5:22">
      <c r="E186" s="199">
        <v>324.89999999999998</v>
      </c>
      <c r="F186" s="200">
        <v>95</v>
      </c>
      <c r="H186" s="201">
        <v>4.6900000000000004</v>
      </c>
      <c r="I186" s="197">
        <f t="shared" si="13"/>
        <v>905</v>
      </c>
      <c r="K186" s="201">
        <v>49.36</v>
      </c>
      <c r="L186" s="197">
        <f t="shared" si="14"/>
        <v>905</v>
      </c>
      <c r="N186" s="96"/>
      <c r="O186" s="96"/>
      <c r="Q186" s="96"/>
      <c r="R186" s="96"/>
      <c r="V186" s="203">
        <f t="shared" si="10"/>
        <v>325</v>
      </c>
    </row>
    <row r="187" spans="5:22">
      <c r="E187" s="199">
        <v>326.3</v>
      </c>
      <c r="F187" s="200">
        <v>90</v>
      </c>
      <c r="H187" s="201">
        <v>4.7</v>
      </c>
      <c r="I187" s="197">
        <f t="shared" si="13"/>
        <v>910</v>
      </c>
      <c r="K187" s="201">
        <v>49.72</v>
      </c>
      <c r="L187" s="197">
        <f t="shared" si="14"/>
        <v>910</v>
      </c>
      <c r="N187" s="96"/>
      <c r="O187" s="96"/>
      <c r="Q187" s="96"/>
      <c r="R187" s="96"/>
      <c r="V187" s="203">
        <f t="shared" si="10"/>
        <v>326.40000000000003</v>
      </c>
    </row>
    <row r="188" spans="5:22">
      <c r="E188" s="199">
        <v>327.7</v>
      </c>
      <c r="F188" s="200">
        <v>85</v>
      </c>
      <c r="H188" s="201">
        <v>4.72</v>
      </c>
      <c r="I188" s="197">
        <f t="shared" si="13"/>
        <v>915</v>
      </c>
      <c r="K188" s="201">
        <v>50.08</v>
      </c>
      <c r="L188" s="197">
        <f t="shared" si="14"/>
        <v>915</v>
      </c>
      <c r="N188" s="96"/>
      <c r="O188" s="96"/>
      <c r="Q188" s="96"/>
      <c r="R188" s="96"/>
      <c r="V188" s="203">
        <f t="shared" si="10"/>
        <v>327.8</v>
      </c>
    </row>
    <row r="189" spans="5:22">
      <c r="E189" s="199">
        <v>329.1</v>
      </c>
      <c r="F189" s="200">
        <v>80</v>
      </c>
      <c r="H189" s="201">
        <v>4.74</v>
      </c>
      <c r="I189" s="197">
        <f t="shared" si="13"/>
        <v>920</v>
      </c>
      <c r="K189" s="201">
        <v>50.44</v>
      </c>
      <c r="L189" s="197">
        <f t="shared" si="14"/>
        <v>920</v>
      </c>
      <c r="N189" s="96"/>
      <c r="O189" s="96"/>
      <c r="Q189" s="96"/>
      <c r="R189" s="96"/>
      <c r="V189" s="203">
        <f t="shared" si="10"/>
        <v>329.20000000000005</v>
      </c>
    </row>
    <row r="190" spans="5:22">
      <c r="E190" s="199">
        <v>330.5</v>
      </c>
      <c r="F190" s="200">
        <v>75</v>
      </c>
      <c r="H190" s="201">
        <v>4.75</v>
      </c>
      <c r="I190" s="197">
        <f t="shared" si="13"/>
        <v>925</v>
      </c>
      <c r="K190" s="201">
        <v>50.8</v>
      </c>
      <c r="L190" s="197">
        <f t="shared" si="14"/>
        <v>925</v>
      </c>
      <c r="N190" s="96"/>
      <c r="O190" s="96"/>
      <c r="Q190" s="96"/>
      <c r="R190" s="96"/>
      <c r="V190" s="203">
        <f t="shared" si="10"/>
        <v>330.6</v>
      </c>
    </row>
    <row r="191" spans="5:22">
      <c r="E191" s="199">
        <v>332</v>
      </c>
      <c r="F191" s="200">
        <v>70</v>
      </c>
      <c r="H191" s="201">
        <v>4.7699999999999996</v>
      </c>
      <c r="I191" s="197">
        <f t="shared" si="13"/>
        <v>930</v>
      </c>
      <c r="K191" s="201">
        <v>51.16</v>
      </c>
      <c r="L191" s="197">
        <f t="shared" si="14"/>
        <v>930</v>
      </c>
      <c r="N191" s="96"/>
      <c r="O191" s="96"/>
      <c r="Q191" s="96"/>
      <c r="R191" s="96"/>
      <c r="V191" s="203">
        <f t="shared" si="10"/>
        <v>332.1</v>
      </c>
    </row>
    <row r="192" spans="5:22">
      <c r="E192" s="199">
        <v>333.5</v>
      </c>
      <c r="F192" s="200">
        <v>65</v>
      </c>
      <c r="H192" s="201">
        <v>4.79</v>
      </c>
      <c r="I192" s="197">
        <f t="shared" si="13"/>
        <v>935</v>
      </c>
      <c r="K192" s="201">
        <v>51.52</v>
      </c>
      <c r="L192" s="197">
        <f t="shared" si="14"/>
        <v>935</v>
      </c>
      <c r="N192" s="96"/>
      <c r="O192" s="96"/>
      <c r="Q192" s="96"/>
      <c r="R192" s="96"/>
      <c r="V192" s="203">
        <f t="shared" si="10"/>
        <v>333.6</v>
      </c>
    </row>
    <row r="193" spans="5:22">
      <c r="E193" s="199">
        <v>336</v>
      </c>
      <c r="F193" s="200">
        <v>60</v>
      </c>
      <c r="H193" s="201">
        <v>4.8</v>
      </c>
      <c r="I193" s="197">
        <f t="shared" si="13"/>
        <v>940</v>
      </c>
      <c r="K193" s="201">
        <v>51.88</v>
      </c>
      <c r="L193" s="197">
        <f t="shared" si="14"/>
        <v>940</v>
      </c>
      <c r="N193" s="96"/>
      <c r="O193" s="96"/>
      <c r="Q193" s="96"/>
      <c r="R193" s="96"/>
      <c r="V193" s="203">
        <f t="shared" si="10"/>
        <v>336.1</v>
      </c>
    </row>
    <row r="194" spans="5:22">
      <c r="E194" s="199">
        <v>336.4</v>
      </c>
      <c r="F194" s="200">
        <v>55</v>
      </c>
      <c r="H194" s="201">
        <v>4.82</v>
      </c>
      <c r="I194" s="197">
        <f t="shared" si="13"/>
        <v>945</v>
      </c>
      <c r="K194" s="201">
        <v>52.24</v>
      </c>
      <c r="L194" s="197">
        <f t="shared" si="14"/>
        <v>945</v>
      </c>
      <c r="N194" s="96"/>
      <c r="O194" s="96"/>
      <c r="Q194" s="96"/>
      <c r="R194" s="96"/>
      <c r="V194" s="203">
        <f t="shared" si="10"/>
        <v>336.5</v>
      </c>
    </row>
    <row r="195" spans="5:22">
      <c r="E195" s="199">
        <v>337.9</v>
      </c>
      <c r="F195" s="200">
        <v>50</v>
      </c>
      <c r="H195" s="201">
        <v>4.84</v>
      </c>
      <c r="I195" s="197">
        <f t="shared" si="13"/>
        <v>950</v>
      </c>
      <c r="K195" s="201">
        <v>52.62</v>
      </c>
      <c r="L195" s="197">
        <f t="shared" si="14"/>
        <v>950</v>
      </c>
      <c r="N195" s="96"/>
      <c r="O195" s="96"/>
      <c r="Q195" s="96"/>
      <c r="R195" s="96"/>
      <c r="V195" s="203">
        <f t="shared" si="10"/>
        <v>338</v>
      </c>
    </row>
    <row r="196" spans="5:22">
      <c r="E196" s="199">
        <v>339.4</v>
      </c>
      <c r="F196" s="200">
        <v>45</v>
      </c>
      <c r="H196" s="201">
        <v>4.8499999999999996</v>
      </c>
      <c r="I196" s="197">
        <f t="shared" si="13"/>
        <v>955</v>
      </c>
      <c r="K196" s="201">
        <v>52.98</v>
      </c>
      <c r="L196" s="197">
        <f t="shared" si="14"/>
        <v>955</v>
      </c>
      <c r="N196" s="96"/>
      <c r="O196" s="96"/>
      <c r="Q196" s="96"/>
      <c r="R196" s="96"/>
      <c r="V196" s="203">
        <f t="shared" si="10"/>
        <v>339.5</v>
      </c>
    </row>
    <row r="197" spans="5:22">
      <c r="E197" s="199">
        <v>340.9</v>
      </c>
      <c r="F197" s="200">
        <v>40</v>
      </c>
      <c r="H197" s="201">
        <v>4.87</v>
      </c>
      <c r="I197" s="197">
        <f t="shared" si="13"/>
        <v>960</v>
      </c>
      <c r="K197" s="201">
        <v>53.34</v>
      </c>
      <c r="L197" s="197">
        <f t="shared" si="14"/>
        <v>960</v>
      </c>
      <c r="N197" s="96"/>
      <c r="O197" s="96"/>
      <c r="Q197" s="96"/>
      <c r="R197" s="96"/>
      <c r="V197" s="203">
        <f t="shared" ref="V197:V206" si="15">E197+0.1</f>
        <v>341</v>
      </c>
    </row>
    <row r="198" spans="5:22">
      <c r="E198" s="199">
        <v>342.4</v>
      </c>
      <c r="F198" s="200">
        <v>35</v>
      </c>
      <c r="H198" s="201">
        <v>4.8899999999999997</v>
      </c>
      <c r="I198" s="197">
        <f t="shared" si="13"/>
        <v>965</v>
      </c>
      <c r="K198" s="201">
        <v>53.72</v>
      </c>
      <c r="L198" s="197">
        <f t="shared" si="14"/>
        <v>965</v>
      </c>
      <c r="N198" s="96"/>
      <c r="O198" s="96"/>
      <c r="Q198" s="96"/>
      <c r="R198" s="96"/>
      <c r="V198" s="203">
        <f t="shared" si="15"/>
        <v>342.5</v>
      </c>
    </row>
    <row r="199" spans="5:22">
      <c r="E199" s="199">
        <v>343.9</v>
      </c>
      <c r="F199" s="200">
        <v>30</v>
      </c>
      <c r="H199" s="201">
        <v>4.9000000000000004</v>
      </c>
      <c r="I199" s="197">
        <f t="shared" ref="I199:I205" si="16">I198+5</f>
        <v>970</v>
      </c>
      <c r="K199" s="201">
        <v>54.08</v>
      </c>
      <c r="L199" s="197">
        <f t="shared" ref="L199:L205" si="17">L198+5</f>
        <v>970</v>
      </c>
      <c r="N199" s="96"/>
      <c r="O199" s="96"/>
      <c r="Q199" s="96"/>
      <c r="R199" s="96"/>
      <c r="V199" s="203">
        <f t="shared" si="15"/>
        <v>344</v>
      </c>
    </row>
    <row r="200" spans="5:22">
      <c r="E200" s="199">
        <v>345.5</v>
      </c>
      <c r="F200" s="200">
        <v>25</v>
      </c>
      <c r="H200" s="201">
        <v>4.92</v>
      </c>
      <c r="I200" s="197">
        <f t="shared" si="16"/>
        <v>975</v>
      </c>
      <c r="K200" s="201">
        <v>54.46</v>
      </c>
      <c r="L200" s="197">
        <f t="shared" si="17"/>
        <v>975</v>
      </c>
      <c r="N200" s="96"/>
      <c r="O200" s="96"/>
      <c r="Q200" s="96"/>
      <c r="R200" s="96"/>
      <c r="V200" s="203">
        <f t="shared" si="15"/>
        <v>345.6</v>
      </c>
    </row>
    <row r="201" spans="5:22">
      <c r="E201" s="199">
        <v>347.1</v>
      </c>
      <c r="F201" s="200">
        <v>20</v>
      </c>
      <c r="H201" s="201">
        <v>4.9400000000000004</v>
      </c>
      <c r="I201" s="197">
        <f t="shared" si="16"/>
        <v>980</v>
      </c>
      <c r="K201" s="201">
        <v>54.88</v>
      </c>
      <c r="L201" s="197">
        <f t="shared" si="17"/>
        <v>980</v>
      </c>
      <c r="N201" s="96"/>
      <c r="O201" s="96"/>
      <c r="Q201" s="96"/>
      <c r="R201" s="96"/>
      <c r="V201" s="203">
        <f t="shared" si="15"/>
        <v>347.20000000000005</v>
      </c>
    </row>
    <row r="202" spans="5:22">
      <c r="E202" s="199">
        <v>348.7</v>
      </c>
      <c r="F202" s="200">
        <v>15</v>
      </c>
      <c r="H202" s="201">
        <v>4.95</v>
      </c>
      <c r="I202" s="197">
        <f t="shared" si="16"/>
        <v>985</v>
      </c>
      <c r="K202" s="201">
        <v>55.22</v>
      </c>
      <c r="L202" s="197">
        <f t="shared" si="17"/>
        <v>985</v>
      </c>
      <c r="N202" s="96"/>
      <c r="O202" s="96"/>
      <c r="Q202" s="96"/>
      <c r="R202" s="96"/>
      <c r="V202" s="203">
        <f t="shared" si="15"/>
        <v>348.8</v>
      </c>
    </row>
    <row r="203" spans="5:22">
      <c r="E203" s="199">
        <v>350.2</v>
      </c>
      <c r="F203" s="200">
        <v>10</v>
      </c>
      <c r="H203" s="201">
        <v>4.97</v>
      </c>
      <c r="I203" s="197">
        <f t="shared" si="16"/>
        <v>990</v>
      </c>
      <c r="K203" s="201">
        <v>55.58</v>
      </c>
      <c r="L203" s="197">
        <f t="shared" si="17"/>
        <v>990</v>
      </c>
      <c r="N203" s="96"/>
      <c r="O203" s="96"/>
      <c r="Q203" s="96"/>
      <c r="R203" s="96"/>
      <c r="V203" s="203">
        <f t="shared" si="15"/>
        <v>350.3</v>
      </c>
    </row>
    <row r="204" spans="5:22">
      <c r="E204" s="199">
        <v>351.8</v>
      </c>
      <c r="F204" s="200">
        <v>5</v>
      </c>
      <c r="H204" s="201">
        <v>4.99</v>
      </c>
      <c r="I204" s="197">
        <f t="shared" si="16"/>
        <v>995</v>
      </c>
      <c r="K204" s="201">
        <v>55.98</v>
      </c>
      <c r="L204" s="197">
        <f t="shared" si="17"/>
        <v>995</v>
      </c>
      <c r="N204" s="96"/>
      <c r="O204" s="96"/>
      <c r="Q204" s="96"/>
      <c r="R204" s="96"/>
      <c r="V204" s="203">
        <f t="shared" si="15"/>
        <v>351.90000000000003</v>
      </c>
    </row>
    <row r="205" spans="5:22">
      <c r="E205" s="199">
        <v>353.9</v>
      </c>
      <c r="F205" s="200">
        <v>1</v>
      </c>
      <c r="H205" s="201">
        <v>5</v>
      </c>
      <c r="I205" s="197">
        <f t="shared" si="16"/>
        <v>1000</v>
      </c>
      <c r="K205" s="201">
        <v>56.34</v>
      </c>
      <c r="L205" s="197">
        <f t="shared" si="17"/>
        <v>1000</v>
      </c>
      <c r="N205" s="96"/>
      <c r="O205" s="96"/>
      <c r="Q205" s="96"/>
      <c r="R205" s="96"/>
      <c r="V205" s="203">
        <f t="shared" si="15"/>
        <v>354</v>
      </c>
    </row>
    <row r="206" spans="5:22">
      <c r="E206" s="199">
        <v>354.6</v>
      </c>
      <c r="F206" s="194">
        <v>0</v>
      </c>
      <c r="N206" s="96"/>
      <c r="O206" s="96"/>
      <c r="P206" s="96"/>
      <c r="Q206" s="96"/>
      <c r="R206" s="96"/>
      <c r="V206" s="203">
        <f t="shared" si="15"/>
        <v>354.70000000000005</v>
      </c>
    </row>
    <row r="207" spans="5:22">
      <c r="E207" s="206"/>
      <c r="N207" s="96"/>
      <c r="O207" s="96"/>
      <c r="P207" s="96"/>
      <c r="Q207" s="96"/>
      <c r="R207" s="96"/>
      <c r="S207" s="96"/>
    </row>
    <row r="208" spans="5:22">
      <c r="E208" s="206"/>
    </row>
    <row r="209" spans="5:5">
      <c r="E209" s="206"/>
    </row>
    <row r="210" spans="5:5">
      <c r="E210" s="206"/>
    </row>
    <row r="211" spans="5:5">
      <c r="E211" s="206"/>
    </row>
    <row r="212" spans="5:5">
      <c r="E212" s="206"/>
    </row>
    <row r="213" spans="5:5">
      <c r="E213" s="206"/>
    </row>
    <row r="214" spans="5:5">
      <c r="E214" s="206"/>
    </row>
    <row r="215" spans="5:5">
      <c r="E215" s="206"/>
    </row>
    <row r="216" spans="5:5">
      <c r="E216" s="206"/>
    </row>
    <row r="217" spans="5:5">
      <c r="E217" s="206"/>
    </row>
    <row r="218" spans="5:5">
      <c r="E218" s="206"/>
    </row>
    <row r="219" spans="5:5">
      <c r="E219" s="206"/>
    </row>
    <row r="220" spans="5:5">
      <c r="E220" s="206"/>
    </row>
    <row r="221" spans="5:5">
      <c r="E221" s="206"/>
    </row>
    <row r="222" spans="5:5">
      <c r="E222" s="206"/>
    </row>
    <row r="223" spans="5:5">
      <c r="E223" s="206"/>
    </row>
    <row r="224" spans="5:5">
      <c r="E224" s="206"/>
    </row>
    <row r="225" spans="5:5">
      <c r="E225" s="206"/>
    </row>
    <row r="226" spans="5:5">
      <c r="E226" s="206"/>
    </row>
    <row r="227" spans="5:5">
      <c r="E227" s="206"/>
    </row>
    <row r="228" spans="5:5">
      <c r="E228" s="206"/>
    </row>
    <row r="229" spans="5:5">
      <c r="E229" s="206"/>
    </row>
    <row r="230" spans="5:5">
      <c r="E230" s="206"/>
    </row>
    <row r="231" spans="5:5">
      <c r="E231" s="206"/>
    </row>
    <row r="232" spans="5:5">
      <c r="E232" s="206"/>
    </row>
    <row r="233" spans="5:5">
      <c r="E233" s="206"/>
    </row>
    <row r="234" spans="5:5">
      <c r="E234" s="206"/>
    </row>
    <row r="235" spans="5:5">
      <c r="E235" s="206"/>
    </row>
    <row r="236" spans="5:5">
      <c r="E236" s="206"/>
    </row>
    <row r="237" spans="5:5">
      <c r="E237" s="206"/>
    </row>
    <row r="238" spans="5:5">
      <c r="E238" s="206"/>
    </row>
    <row r="239" spans="5:5">
      <c r="E239" s="206"/>
    </row>
    <row r="240" spans="5:5">
      <c r="E240" s="206"/>
    </row>
    <row r="241" spans="5:5">
      <c r="E241" s="206"/>
    </row>
    <row r="242" spans="5:5">
      <c r="E242" s="206"/>
    </row>
    <row r="243" spans="5:5">
      <c r="E243" s="206"/>
    </row>
    <row r="244" spans="5:5">
      <c r="E244" s="206"/>
    </row>
    <row r="245" spans="5:5">
      <c r="E245" s="206"/>
    </row>
    <row r="246" spans="5:5">
      <c r="E246" s="206"/>
    </row>
    <row r="247" spans="5:5">
      <c r="E247" s="206"/>
    </row>
    <row r="248" spans="5:5">
      <c r="E248" s="206"/>
    </row>
    <row r="249" spans="5:5">
      <c r="E249" s="206"/>
    </row>
    <row r="250" spans="5:5">
      <c r="E250" s="206"/>
    </row>
    <row r="251" spans="5:5">
      <c r="E251" s="206"/>
    </row>
    <row r="252" spans="5:5">
      <c r="E252" s="206"/>
    </row>
    <row r="253" spans="5:5">
      <c r="E253" s="206"/>
    </row>
    <row r="254" spans="5:5">
      <c r="E254" s="206"/>
    </row>
    <row r="255" spans="5:5">
      <c r="E255" s="206"/>
    </row>
    <row r="256" spans="5:5">
      <c r="E256" s="206"/>
    </row>
    <row r="257" spans="5:5">
      <c r="E257" s="206"/>
    </row>
    <row r="258" spans="5:5">
      <c r="E258" s="206"/>
    </row>
    <row r="259" spans="5:5">
      <c r="E259" s="206"/>
    </row>
    <row r="260" spans="5:5">
      <c r="E260" s="206"/>
    </row>
    <row r="261" spans="5:5">
      <c r="E261" s="206"/>
    </row>
    <row r="262" spans="5:5">
      <c r="E262" s="206"/>
    </row>
    <row r="263" spans="5:5">
      <c r="E263" s="206"/>
    </row>
    <row r="264" spans="5:5">
      <c r="E264" s="206"/>
    </row>
    <row r="265" spans="5:5">
      <c r="E265" s="206"/>
    </row>
    <row r="266" spans="5:5">
      <c r="E266" s="206"/>
    </row>
    <row r="267" spans="5:5">
      <c r="E267" s="206"/>
    </row>
    <row r="268" spans="5:5">
      <c r="E268" s="206"/>
    </row>
    <row r="269" spans="5:5">
      <c r="E269" s="206"/>
    </row>
    <row r="270" spans="5:5">
      <c r="E270" s="206"/>
    </row>
    <row r="271" spans="5:5">
      <c r="E271" s="206"/>
    </row>
    <row r="272" spans="5:5">
      <c r="E272" s="206"/>
    </row>
    <row r="273" spans="5:5">
      <c r="E273" s="206"/>
    </row>
    <row r="274" spans="5:5">
      <c r="E274" s="206"/>
    </row>
    <row r="275" spans="5:5">
      <c r="E275" s="206"/>
    </row>
    <row r="276" spans="5:5">
      <c r="E276" s="206"/>
    </row>
    <row r="277" spans="5:5">
      <c r="E277" s="206"/>
    </row>
    <row r="278" spans="5:5">
      <c r="E278" s="206"/>
    </row>
    <row r="279" spans="5:5">
      <c r="E279" s="206"/>
    </row>
    <row r="280" spans="5:5">
      <c r="E280" s="206"/>
    </row>
    <row r="281" spans="5:5">
      <c r="E281" s="206"/>
    </row>
    <row r="282" spans="5:5">
      <c r="E282" s="206"/>
    </row>
    <row r="283" spans="5:5">
      <c r="E283" s="206"/>
    </row>
    <row r="284" spans="5:5">
      <c r="E284" s="206"/>
    </row>
    <row r="285" spans="5:5">
      <c r="E285" s="206"/>
    </row>
    <row r="286" spans="5:5">
      <c r="E286" s="206"/>
    </row>
    <row r="287" spans="5:5">
      <c r="E287" s="206"/>
    </row>
    <row r="288" spans="5:5">
      <c r="E288" s="206"/>
    </row>
    <row r="289" spans="5:5">
      <c r="E289" s="206"/>
    </row>
    <row r="290" spans="5:5">
      <c r="E290" s="206"/>
    </row>
    <row r="291" spans="5:5">
      <c r="E291" s="206"/>
    </row>
    <row r="292" spans="5:5">
      <c r="E292" s="206"/>
    </row>
    <row r="293" spans="5:5">
      <c r="E293" s="206"/>
    </row>
    <row r="294" spans="5:5">
      <c r="E294" s="206"/>
    </row>
    <row r="295" spans="5:5">
      <c r="E295" s="206"/>
    </row>
    <row r="296" spans="5:5">
      <c r="E296" s="206"/>
    </row>
    <row r="297" spans="5:5">
      <c r="E297" s="206"/>
    </row>
    <row r="298" spans="5:5">
      <c r="E298" s="206"/>
    </row>
    <row r="299" spans="5:5">
      <c r="E299" s="206"/>
    </row>
    <row r="300" spans="5:5">
      <c r="E300" s="206"/>
    </row>
    <row r="301" spans="5:5">
      <c r="E301" s="206"/>
    </row>
    <row r="302" spans="5:5">
      <c r="E302" s="206"/>
    </row>
    <row r="303" spans="5:5">
      <c r="E303" s="206"/>
    </row>
    <row r="304" spans="5:5">
      <c r="E304" s="206"/>
    </row>
    <row r="305" spans="5:5">
      <c r="E305" s="206"/>
    </row>
    <row r="306" spans="5:5">
      <c r="E306" s="206"/>
    </row>
    <row r="307" spans="5:5">
      <c r="E307" s="206"/>
    </row>
    <row r="308" spans="5:5">
      <c r="E308" s="206"/>
    </row>
    <row r="309" spans="5:5">
      <c r="E309" s="206"/>
    </row>
    <row r="310" spans="5:5">
      <c r="E310" s="206"/>
    </row>
    <row r="311" spans="5:5">
      <c r="E311" s="206"/>
    </row>
    <row r="312" spans="5:5">
      <c r="E312" s="206"/>
    </row>
    <row r="313" spans="5:5">
      <c r="E313" s="206"/>
    </row>
    <row r="314" spans="5:5">
      <c r="E314" s="206"/>
    </row>
    <row r="315" spans="5:5">
      <c r="E315" s="206"/>
    </row>
    <row r="316" spans="5:5">
      <c r="E316" s="206"/>
    </row>
    <row r="317" spans="5:5">
      <c r="E317" s="206"/>
    </row>
    <row r="318" spans="5:5">
      <c r="E318" s="206"/>
    </row>
    <row r="319" spans="5:5">
      <c r="E319" s="206"/>
    </row>
    <row r="320" spans="5:5">
      <c r="E320" s="206"/>
    </row>
    <row r="321" spans="5:5">
      <c r="E321" s="206"/>
    </row>
    <row r="322" spans="5:5">
      <c r="E322" s="206"/>
    </row>
    <row r="323" spans="5:5">
      <c r="E323" s="206"/>
    </row>
    <row r="324" spans="5:5">
      <c r="E324" s="206"/>
    </row>
    <row r="325" spans="5:5">
      <c r="E325" s="206"/>
    </row>
    <row r="326" spans="5:5">
      <c r="E326" s="206"/>
    </row>
    <row r="327" spans="5:5">
      <c r="E327" s="206"/>
    </row>
    <row r="328" spans="5:5">
      <c r="E328" s="206"/>
    </row>
  </sheetData>
  <mergeCells count="1">
    <mergeCell ref="E3:F3"/>
  </mergeCells>
  <phoneticPr fontId="48"/>
  <pageMargins left="0.78680555555555598" right="0.78680555555555598" top="0.98263888888888895" bottom="0.98263888888888895" header="0.5" footer="0.5"/>
  <pageSetup paperSize="258" orientation="portrait" horizontalDpi="400" verticalDpi="400" r:id="rId1"/>
  <headerFooter alignWithMargins="0">
    <oddHeader>&amp;C&amp;A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５年女子記録</vt:lpstr>
      <vt:lpstr>４年女子記録</vt:lpstr>
      <vt:lpstr>５年女子記録 </vt:lpstr>
      <vt:lpstr>６年女子記録</vt:lpstr>
      <vt:lpstr>100ｍ入力</vt:lpstr>
      <vt:lpstr>幅跳び入力</vt:lpstr>
      <vt:lpstr>ﾎﾞｰﾙ投げ入力</vt:lpstr>
      <vt:lpstr>1000m</vt:lpstr>
      <vt:lpstr>女子得点表</vt:lpstr>
      <vt:lpstr>'1000m'!Print_Area</vt:lpstr>
      <vt:lpstr>'100ｍ入力'!Print_Area</vt:lpstr>
      <vt:lpstr>'４年女子記録'!Print_Area</vt:lpstr>
      <vt:lpstr>'５年女子記録 '!Print_Area</vt:lpstr>
      <vt:lpstr>ﾎﾞｰﾙ投げ入力!Print_Area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加賀地区学童混成</dc:title>
  <dc:creator>長田敏宏</dc:creator>
  <cp:lastModifiedBy>荒木研次</cp:lastModifiedBy>
  <cp:lastPrinted>2018-06-23T14:01:00Z</cp:lastPrinted>
  <dcterms:created xsi:type="dcterms:W3CDTF">1996-06-18T23:30:00Z</dcterms:created>
  <dcterms:modified xsi:type="dcterms:W3CDTF">2021-06-27T13:30:42Z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